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https://ahdbonline-my.sharepoint.com/personal/mark_topliff_ahdb_org_uk/Documents/Documents/2-EBLEX/7-Projects/Beef in arable rotations/"/>
    </mc:Choice>
  </mc:AlternateContent>
  <xr:revisionPtr revIDLastSave="150" documentId="8_{6FB15711-F6D4-4B39-AFC2-8F1D3957B778}" xr6:coauthVersionLast="47" xr6:coauthVersionMax="47" xr10:uidLastSave="{15B4BCE0-EC29-4227-802E-C3CEBE664F0D}"/>
  <bookViews>
    <workbookView xWindow="-4440" yWindow="-16320" windowWidth="29040" windowHeight="15840" xr2:uid="{00000000-000D-0000-FFFF-FFFF00000000}"/>
  </bookViews>
  <sheets>
    <sheet name="Introduction" sheetId="2" r:id="rId1"/>
    <sheet name="Mix and match calculator" sheetId="1" r:id="rId2"/>
    <sheet name="Options details" sheetId="3" r:id="rId3"/>
  </sheets>
  <definedNames>
    <definedName name="_xlnm.Print_Area" localSheetId="1">'Mix and match calculator'!$B$3:$H$70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2" i="1"/>
  <c r="B21" i="1" l="1"/>
  <c r="F12" i="1"/>
  <c r="G12" i="1" s="1"/>
  <c r="F11" i="1"/>
  <c r="G11" i="1" s="1"/>
  <c r="B20" i="1" l="1"/>
  <c r="B12" i="1"/>
  <c r="B11" i="1"/>
  <c r="F20" i="1" l="1"/>
  <c r="G20" i="1" s="1"/>
  <c r="F19" i="1"/>
  <c r="G19" i="1" s="1"/>
  <c r="F18" i="1"/>
  <c r="G18" i="1" s="1"/>
  <c r="F17" i="1"/>
  <c r="G17" i="1" s="1"/>
  <c r="F16" i="1"/>
  <c r="G16" i="1" s="1"/>
  <c r="F15" i="1"/>
  <c r="G15" i="1" s="1"/>
  <c r="F14" i="1"/>
  <c r="G14" i="1" s="1"/>
  <c r="F13" i="1"/>
  <c r="G13" i="1" s="1"/>
  <c r="F9" i="1"/>
  <c r="G9" i="1" s="1"/>
  <c r="F8" i="1"/>
  <c r="G8" i="1" s="1"/>
  <c r="F7" i="1"/>
  <c r="G7" i="1" s="1"/>
  <c r="F6" i="1"/>
  <c r="G6" i="1" s="1"/>
  <c r="F5" i="1"/>
  <c r="G5" i="1" s="1"/>
  <c r="F4" i="1"/>
  <c r="G4" i="1" s="1"/>
  <c r="B8" i="1"/>
  <c r="B7" i="1"/>
  <c r="C41" i="1" l="1"/>
  <c r="C36" i="1"/>
  <c r="C37" i="1" s="1"/>
  <c r="B19" i="1"/>
  <c r="B18" i="1"/>
  <c r="B17" i="1"/>
  <c r="B16" i="1"/>
  <c r="B15" i="1"/>
  <c r="B14" i="1"/>
  <c r="B13" i="1"/>
  <c r="B9" i="1"/>
  <c r="B10" i="1" s="1"/>
  <c r="B6" i="1"/>
  <c r="B5" i="1"/>
  <c r="B4" i="1"/>
  <c r="C38" i="1" l="1"/>
  <c r="C44" i="1" s="1"/>
  <c r="C45" i="1" s="1"/>
  <c r="C48" i="1" l="1"/>
  <c r="C49" i="1" l="1"/>
  <c r="C50" i="1"/>
</calcChain>
</file>

<file path=xl/sharedStrings.xml><?xml version="1.0" encoding="utf-8"?>
<sst xmlns="http://schemas.openxmlformats.org/spreadsheetml/2006/main" count="399" uniqueCount="283">
  <si>
    <t>Temporary</t>
  </si>
  <si>
    <t>Semi-permanent</t>
  </si>
  <si>
    <t>Permanent</t>
  </si>
  <si>
    <t>Electric fencing</t>
  </si>
  <si>
    <t>Full typical installation of a permanent fence to include 4 strands of barbed wire. Permanent strainer posts</t>
  </si>
  <si>
    <t>Permanent fencing</t>
  </si>
  <si>
    <t>Medium input</t>
  </si>
  <si>
    <t>High input</t>
  </si>
  <si>
    <t>Critical vaccines and reactive treatments only</t>
  </si>
  <si>
    <t>Full programme of required vaccines and some less critical preventative medicines</t>
  </si>
  <si>
    <t>Full programme of vaccines and preventative medicines</t>
  </si>
  <si>
    <t>Type of ley</t>
  </si>
  <si>
    <t>Estimated total cost of set-up</t>
  </si>
  <si>
    <t>Estimated total set-up cost per hectare</t>
  </si>
  <si>
    <t>Estimated lifetime of boundary fencing</t>
  </si>
  <si>
    <t>Estimated lifetime of internal field fencing</t>
  </si>
  <si>
    <t>Estimated number of days of grazing during season</t>
  </si>
  <si>
    <t>Estimated total rearing cost of cattle per grazing season</t>
  </si>
  <si>
    <t>Estimated cost of the cattle on the ley per grazing season</t>
  </si>
  <si>
    <t>Total purchase/value of cattle at start of grazing season</t>
  </si>
  <si>
    <t>Total sales/value of cattle at end of grazing season</t>
  </si>
  <si>
    <t>Estimated total margin per grazing season</t>
  </si>
  <si>
    <t>Estimated total margin per animal per grazing season</t>
  </si>
  <si>
    <t>Materials only</t>
  </si>
  <si>
    <t>Materials and contractor costs</t>
  </si>
  <si>
    <t>£2.5/m</t>
  </si>
  <si>
    <t>£6/m</t>
  </si>
  <si>
    <t>ABC Book Nov 2019 pg338</t>
  </si>
  <si>
    <t>£4/m</t>
  </si>
  <si>
    <t>Moveable 3 geared polywire electric fencing kit with fence energiser and spring gate</t>
  </si>
  <si>
    <t>MoleValleyFarmers website 6/7/20</t>
  </si>
  <si>
    <t>Direct drilling/Broadcast seeding and rolling</t>
  </si>
  <si>
    <t>Minimum-tillage, drill and rolling</t>
  </si>
  <si>
    <t>Plough, harrow, drill and rolling</t>
  </si>
  <si>
    <t>Herbicide application inc chemical</t>
  </si>
  <si>
    <t>Power harrowing £41/ha: Drilling £37/ha: Rolling £15/ha</t>
  </si>
  <si>
    <t xml:space="preserve">Ploughing £62/ha: </t>
  </si>
  <si>
    <t>Spraying £7/ha</t>
  </si>
  <si>
    <t>Glyphophate £10/ha</t>
  </si>
  <si>
    <t>Fertiliser application inc 100kg fertiliser</t>
  </si>
  <si>
    <t>£175/ha</t>
  </si>
  <si>
    <t>CAAV Costings</t>
  </si>
  <si>
    <t>High</t>
  </si>
  <si>
    <t>Grass seed</t>
  </si>
  <si>
    <t>Grass/Clover seed</t>
  </si>
  <si>
    <t>Organic fertiliser applied</t>
  </si>
  <si>
    <t>Maximum</t>
  </si>
  <si>
    <t>Basic</t>
  </si>
  <si>
    <t>Low input</t>
  </si>
  <si>
    <t>High labour input - moving cattle every 2 days, weighing once a month. Check cattle daily. Moving everyday or other day</t>
  </si>
  <si>
    <t>2000 hd 3p/head/day - 880cube /2000/30day = 20-30litres/day - 6-7% of body weight/day - 132p/cube</t>
  </si>
  <si>
    <t>No</t>
  </si>
  <si>
    <t>None</t>
  </si>
  <si>
    <t xml:space="preserve">Medium </t>
  </si>
  <si>
    <t>2kg/day for first week then 1kg/day for second week</t>
  </si>
  <si>
    <t>Transition (wean from concs to grazing)</t>
  </si>
  <si>
    <t>2kg/head /day</t>
  </si>
  <si>
    <t xml:space="preserve">Lane ways - Semi permanent fencing with electric </t>
  </si>
  <si>
    <t>Basic wooden post and wire fencing for the paddock lanes and electric fencing for division of the paddocks. Includes energiser</t>
  </si>
  <si>
    <t>3) Water and electricity</t>
  </si>
  <si>
    <t>Yes</t>
  </si>
  <si>
    <t>Consumption of 20 litres per animal per day</t>
  </si>
  <si>
    <t>No/solar</t>
  </si>
  <si>
    <t>Consumption of 400 watts per day per energiser</t>
  </si>
  <si>
    <t>Multi species leys (Herbal Ley)</t>
  </si>
  <si>
    <t>6) Grassland management</t>
  </si>
  <si>
    <t>6b) Silage or hay crop</t>
  </si>
  <si>
    <t>7) Cattle Rearing Costs</t>
  </si>
  <si>
    <t>7a) Health and management</t>
  </si>
  <si>
    <t>7b) Labour input</t>
  </si>
  <si>
    <t>£10/head</t>
  </si>
  <si>
    <t>£20/head</t>
  </si>
  <si>
    <t>£30/head</t>
  </si>
  <si>
    <t>Low labour input - no weighing. Check cattle daily. Move every 5 days</t>
  </si>
  <si>
    <t>£0/head/day</t>
  </si>
  <si>
    <t>Temporary - materials only</t>
  </si>
  <si>
    <t>Semi-permanent - materials only</t>
  </si>
  <si>
    <t>Permanent - materials only</t>
  </si>
  <si>
    <t>Temporary - materials and contractors</t>
  </si>
  <si>
    <t>Semi-permanent - materials and contractors</t>
  </si>
  <si>
    <t>Permanent - materials and contractors</t>
  </si>
  <si>
    <t>Electric fencing - materials only</t>
  </si>
  <si>
    <t>Lane ways - materials only</t>
  </si>
  <si>
    <t>Permanent fencing - materials only</t>
  </si>
  <si>
    <t>Electric fencing - materials and contractors</t>
  </si>
  <si>
    <t>Lane ways - materials and contractors</t>
  </si>
  <si>
    <t>Look up lists</t>
  </si>
  <si>
    <t>Boundary fencing</t>
  </si>
  <si>
    <t>Internal fencing</t>
  </si>
  <si>
    <t>Water charges</t>
  </si>
  <si>
    <t>Electricity</t>
  </si>
  <si>
    <t>Ley establishment</t>
  </si>
  <si>
    <t>Tillage system</t>
  </si>
  <si>
    <t>Further fertiliser input</t>
  </si>
  <si>
    <t>Silage or hay crop</t>
  </si>
  <si>
    <t>6c) Organic fertiliser</t>
  </si>
  <si>
    <t>6a) Inorganic fertiliser</t>
  </si>
  <si>
    <t>No organic fertiliser applied</t>
  </si>
  <si>
    <t>Inorganic fertiliser</t>
  </si>
  <si>
    <t>Health and management</t>
  </si>
  <si>
    <t>Labour input</t>
  </si>
  <si>
    <t>Concentrate level</t>
  </si>
  <si>
    <t>£245/t for 16% crude protein pellets</t>
  </si>
  <si>
    <t>£0/ha</t>
  </si>
  <si>
    <t>2 year ley</t>
  </si>
  <si>
    <t>3-5 year ley</t>
  </si>
  <si>
    <t>No further fertiliser/clover rich ley</t>
  </si>
  <si>
    <t>£163/ha</t>
  </si>
  <si>
    <t>Fertiliser costs</t>
  </si>
  <si>
    <t>Based on RB209 and Nix Pocketbook cost of fertiliser</t>
  </si>
  <si>
    <t>Fertiliser spreading £9/ha: Fertiliser £30/ha</t>
  </si>
  <si>
    <t>Fertiliser spreading £11/ha</t>
  </si>
  <si>
    <t>total fertiliser cost is £215/ha</t>
  </si>
  <si>
    <t>total fertiliser cost is £182/ha</t>
  </si>
  <si>
    <t>£12-15/bale 3-4 big bales/ha</t>
  </si>
  <si>
    <t>Nix pocketbook 2021 - Farmers average cost for manure (£47.62/ha) spreading plus telehandler (£37.68/ha)</t>
  </si>
  <si>
    <t>£85/ha</t>
  </si>
  <si>
    <t>Rob Drysdale - personal communication</t>
  </si>
  <si>
    <t>ad lib - 1kg for every 45kg body weight - based on 450kg animal</t>
  </si>
  <si>
    <t>Based on Thriplow experience and Nix Pocketbook - 0.12hrs/head/month for low input; 0.2hrs/head/month for medium input and 0.4hrs/head/month for high input</t>
  </si>
  <si>
    <t>£0.05/head/day</t>
  </si>
  <si>
    <t>Nix pocketbook 2021 - Minimum cost to employer based on median labour costs (excl overtime) = £12.21</t>
  </si>
  <si>
    <t>£0.08/head/day</t>
  </si>
  <si>
    <t>£0.16/head/day</t>
  </si>
  <si>
    <t>2000l bowser and trough</t>
  </si>
  <si>
    <t>1000l IBC new with delivery (Kingfisher Direct £185 ex VAT)
2000l water bowser suitable for towing on public roads (Kingfisher Direct £3,300 ex VAT)</t>
  </si>
  <si>
    <t>190 gallon plastic water trough (Mole Valley Farmers £288); Standard 450 gallon plastic water trough (Mole Valley Farmers £395)</t>
  </si>
  <si>
    <t>New purchase cost plus 190 gallon trough</t>
  </si>
  <si>
    <t>450 gallon plastic type</t>
  </si>
  <si>
    <t>3a) Water troughs</t>
  </si>
  <si>
    <t>3b) Water pipes and fittings</t>
  </si>
  <si>
    <t>3c) Water charges</t>
  </si>
  <si>
    <t>Water pipes and fittings</t>
  </si>
  <si>
    <t>Water pipes, fittings and labour</t>
  </si>
  <si>
    <t>25mm diameter - 100m rolls (Mole Valley Farmers £55.85)</t>
  </si>
  <si>
    <t>£0.03/head/day</t>
  </si>
  <si>
    <t>Laying pipe above ground</t>
  </si>
  <si>
    <t>Laying pipe under ground</t>
  </si>
  <si>
    <t>Solar £200 purchased each
0.0166 Kwh @ £0.15/Kwh</t>
  </si>
  <si>
    <t>£0/day</t>
  </si>
  <si>
    <t>Data sources and assumptions</t>
  </si>
  <si>
    <t>Further fertiliser for a 2 year ley</t>
  </si>
  <si>
    <t>Further fertiliser for a 3-5 year ley</t>
  </si>
  <si>
    <t xml:space="preserve">Rob Drysdale personal communication </t>
  </si>
  <si>
    <t>3d) Electricity costs</t>
  </si>
  <si>
    <t>8) Concentrate feeding</t>
  </si>
  <si>
    <t>4a) Ley Establishment</t>
  </si>
  <si>
    <t>4b) Tillage system</t>
  </si>
  <si>
    <t>Water troughs</t>
  </si>
  <si>
    <t>ABC book Nov pg338; Pipe laying including trench (£6/m)</t>
  </si>
  <si>
    <t>Economies of scale will impact these costs - for example, looking round 50 cattle probably won’t take twice as long as looking round 25 cattle</t>
  </si>
  <si>
    <t>Select option</t>
  </si>
  <si>
    <t>1000l IBC and trough</t>
  </si>
  <si>
    <t>Trough only (plastic type)</t>
  </si>
  <si>
    <t>total</t>
  </si>
  <si>
    <t>per year</t>
  </si>
  <si>
    <t>Ab lib</t>
  </si>
  <si>
    <t>Medium labour input to include some cattle weighing (start and finish of grazing season) - Check cattle daily. Moving every 3 days</t>
  </si>
  <si>
    <t>£0/ha/cut</t>
  </si>
  <si>
    <t>No cutting</t>
  </si>
  <si>
    <t>Silage/hay cutting</t>
  </si>
  <si>
    <t>No silage/hay cut</t>
  </si>
  <si>
    <t>Silage/hay cutting (total ha e.g. 1st ha + 2nd cut ha)</t>
  </si>
  <si>
    <t>Removable wood posts and 2 strands of electric wire. Basic strainer posts.</t>
  </si>
  <si>
    <t>Polywire electric fencing with temporary posts, energiser and spring gate</t>
  </si>
  <si>
    <t>Aquamap</t>
  </si>
  <si>
    <t>Fittings (£20/100m): labour (£0.75/m) 32mm pipe</t>
  </si>
  <si>
    <t>Further fertiliser for a 2 year ley (grazing only)</t>
  </si>
  <si>
    <t>Further fertiliser for a 3-5 year ley (grazing only)</t>
  </si>
  <si>
    <t>Personal communication with Peter Lord</t>
  </si>
  <si>
    <t>£5/m</t>
  </si>
  <si>
    <t>£2/m</t>
  </si>
  <si>
    <t>Materials and contractor/labour costs</t>
  </si>
  <si>
    <t>£7/m</t>
  </si>
  <si>
    <t>£10.5/m</t>
  </si>
  <si>
    <t>£3/m</t>
  </si>
  <si>
    <t>Boundary fencing option details</t>
  </si>
  <si>
    <t>Internal fencing option details</t>
  </si>
  <si>
    <t>Water trough option details</t>
  </si>
  <si>
    <t>Water fittings option details</t>
  </si>
  <si>
    <t>Water charges option details</t>
  </si>
  <si>
    <t>Electricity option details</t>
  </si>
  <si>
    <t>Establishment herbicides option details</t>
  </si>
  <si>
    <t>Establishment fertiliser option details</t>
  </si>
  <si>
    <t>Tillage option details</t>
  </si>
  <si>
    <t>Type of ley option details</t>
  </si>
  <si>
    <t>Inorganic fertiliser option details</t>
  </si>
  <si>
    <t>Silage or hay crop option details</t>
  </si>
  <si>
    <t>Organic fertiliser option details</t>
  </si>
  <si>
    <t>Health and management option details</t>
  </si>
  <si>
    <t>labour input option details</t>
  </si>
  <si>
    <t>Concentrate feeding option details</t>
  </si>
  <si>
    <t>Enter number of energisers &gt;&gt;&gt;</t>
  </si>
  <si>
    <t>Enter number of feeding days &gt;&gt;&gt;</t>
  </si>
  <si>
    <r>
      <rPr>
        <b/>
        <u/>
        <sz val="36"/>
        <color theme="9"/>
        <rFont val="Tempus Sans ITC"/>
        <family val="5"/>
      </rPr>
      <t>Step 1</t>
    </r>
    <r>
      <rPr>
        <b/>
        <sz val="36"/>
        <color theme="9"/>
        <rFont val="Tempus Sans ITC"/>
        <family val="5"/>
      </rPr>
      <t xml:space="preserve">
</t>
    </r>
    <r>
      <rPr>
        <b/>
        <sz val="20"/>
        <color theme="9"/>
        <rFont val="Tempus Sans ITC"/>
        <family val="5"/>
      </rPr>
      <t>Select your options and enter quantities in the green boxes</t>
    </r>
  </si>
  <si>
    <r>
      <rPr>
        <b/>
        <sz val="16"/>
        <color theme="0"/>
        <rFont val="Ubuntu"/>
        <family val="2"/>
      </rPr>
      <t>Details of options</t>
    </r>
    <r>
      <rPr>
        <b/>
        <sz val="12"/>
        <color theme="0"/>
        <rFont val="Ubuntu"/>
        <family val="2"/>
      </rPr>
      <t xml:space="preserve">
For more details about the options, click on the appropriate button below</t>
    </r>
  </si>
  <si>
    <r>
      <rPr>
        <b/>
        <sz val="16"/>
        <color theme="0"/>
        <rFont val="Ubuntu"/>
        <family val="2"/>
      </rPr>
      <t>Options</t>
    </r>
    <r>
      <rPr>
        <b/>
        <sz val="12"/>
        <color theme="0"/>
        <rFont val="Ubuntu"/>
        <family val="2"/>
      </rPr>
      <t xml:space="preserve">
Select your option by clicking in the box, then on the </t>
    </r>
    <r>
      <rPr>
        <b/>
        <sz val="12"/>
        <color theme="0"/>
        <rFont val="Symbol"/>
        <family val="1"/>
        <charset val="2"/>
      </rPr>
      <t xml:space="preserve">Ñ </t>
    </r>
    <r>
      <rPr>
        <b/>
        <sz val="12"/>
        <color theme="0"/>
        <rFont val="Ubuntu"/>
        <family val="2"/>
      </rPr>
      <t>and click on the option from the drop down list</t>
    </r>
  </si>
  <si>
    <r>
      <rPr>
        <b/>
        <sz val="16"/>
        <color theme="0"/>
        <rFont val="Ubuntu"/>
        <family val="2"/>
      </rPr>
      <t>Quantities</t>
    </r>
    <r>
      <rPr>
        <b/>
        <sz val="12"/>
        <color theme="0"/>
        <rFont val="Ubuntu"/>
        <family val="2"/>
      </rPr>
      <t xml:space="preserve">
Enter the number of metres/area/days or head of cattle</t>
    </r>
  </si>
  <si>
    <t>Total cost of option</t>
  </si>
  <si>
    <r>
      <rPr>
        <b/>
        <u/>
        <sz val="36"/>
        <color theme="9"/>
        <rFont val="Tempus Sans ITC"/>
        <family val="5"/>
      </rPr>
      <t>Step 2</t>
    </r>
    <r>
      <rPr>
        <b/>
        <sz val="36"/>
        <color theme="9"/>
        <rFont val="Tempus Sans ITC"/>
        <family val="5"/>
      </rPr>
      <t xml:space="preserve">
</t>
    </r>
    <r>
      <rPr>
        <b/>
        <sz val="22"/>
        <color theme="9"/>
        <rFont val="Tempus Sans ITC"/>
        <family val="5"/>
      </rPr>
      <t>Enter fencing lifetime, length of ley and grazing season</t>
    </r>
  </si>
  <si>
    <r>
      <rPr>
        <b/>
        <sz val="16"/>
        <color theme="0"/>
        <rFont val="Ubuntu"/>
        <family val="2"/>
      </rPr>
      <t>Quantities</t>
    </r>
    <r>
      <rPr>
        <b/>
        <sz val="12"/>
        <color theme="0"/>
        <rFont val="Ubuntu"/>
        <family val="2"/>
      </rPr>
      <t xml:space="preserve">
Enter the number of years/days</t>
    </r>
  </si>
  <si>
    <t>Length of ley</t>
  </si>
  <si>
    <t>Cost of option
per unit</t>
  </si>
  <si>
    <t>Results</t>
  </si>
  <si>
    <t>Total value of cattle</t>
  </si>
  <si>
    <r>
      <rPr>
        <b/>
        <sz val="16"/>
        <color theme="0"/>
        <rFont val="Ubuntu"/>
        <family val="2"/>
      </rPr>
      <t>Quantity of cattle</t>
    </r>
    <r>
      <rPr>
        <b/>
        <sz val="12"/>
        <color theme="0"/>
        <rFont val="Ubuntu"/>
        <family val="2"/>
      </rPr>
      <t xml:space="preserve">
Enter the number of head entering and leaving the grazing period</t>
    </r>
  </si>
  <si>
    <r>
      <rPr>
        <b/>
        <sz val="16"/>
        <color theme="0"/>
        <rFont val="Ubuntu"/>
        <family val="2"/>
      </rPr>
      <t>Value of cattle</t>
    </r>
    <r>
      <rPr>
        <b/>
        <sz val="12"/>
        <color theme="0"/>
        <rFont val="Ubuntu"/>
        <family val="2"/>
      </rPr>
      <t xml:space="preserve">
Enter the actual or valuation as £ per head
</t>
    </r>
  </si>
  <si>
    <r>
      <rPr>
        <b/>
        <u/>
        <sz val="36"/>
        <color theme="9"/>
        <rFont val="Tempus Sans ITC"/>
        <family val="5"/>
      </rPr>
      <t>Step 3</t>
    </r>
    <r>
      <rPr>
        <b/>
        <sz val="36"/>
        <color theme="9"/>
        <rFont val="Tempus Sans ITC"/>
        <family val="5"/>
      </rPr>
      <t xml:space="preserve">
</t>
    </r>
    <r>
      <rPr>
        <b/>
        <sz val="22"/>
        <color theme="9"/>
        <rFont val="Tempus Sans ITC"/>
        <family val="5"/>
      </rPr>
      <t>Enter actual or estimated value and number of cattle</t>
    </r>
  </si>
  <si>
    <t>Total</t>
  </si>
  <si>
    <t>Total per ha</t>
  </si>
  <si>
    <t>Total per ha/year</t>
  </si>
  <si>
    <t>Infrastructure and ley establishment costs</t>
  </si>
  <si>
    <t>Cattle rearing cost</t>
  </si>
  <si>
    <t>TOTAL COST</t>
  </si>
  <si>
    <t>Total per grazing season</t>
  </si>
  <si>
    <t>ESTIMATED MARGIN</t>
  </si>
  <si>
    <t>The estimates above do not take into account any winter housing, rent or opportunity cost of finance</t>
  </si>
  <si>
    <t>Disclaimer</t>
  </si>
  <si>
    <t>Contact us</t>
  </si>
  <si>
    <t>Head office address</t>
  </si>
  <si>
    <t>Agriculture and Horticulture Development Board 
Stoneleigh Park 
Kenilworth 
Warwickshire 
CV8 2TL</t>
  </si>
  <si>
    <t>Telephone</t>
  </si>
  <si>
    <t>024 7669 2051</t>
  </si>
  <si>
    <t>Email</t>
  </si>
  <si>
    <t>Website</t>
  </si>
  <si>
    <t>ahdb.org.uk</t>
  </si>
  <si>
    <t>While the Agriculture and Horticulture Development Board seeks to ensure that the information contained within this document is accurate at the time of publishing,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</si>
  <si>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Total margin per grazing season</t>
  </si>
  <si>
    <t>Total cost per grazing season</t>
  </si>
  <si>
    <t>Click here to go back to the calculator</t>
  </si>
  <si>
    <t>25mm pipe</t>
  </si>
  <si>
    <t>32mm pipe in a trench</t>
  </si>
  <si>
    <t>Free access to water</t>
  </si>
  <si>
    <t>Free access to electricity</t>
  </si>
  <si>
    <t>Fertiliser application</t>
  </si>
  <si>
    <t>Herbicide application</t>
  </si>
  <si>
    <t>Glyphophate</t>
  </si>
  <si>
    <t>All costs include fuel, depreciation and labour</t>
  </si>
  <si>
    <t>Leys grazed only</t>
  </si>
  <si>
    <t>3-4 big bales per ha</t>
  </si>
  <si>
    <t>Click here to go to 'mix and match' calculator</t>
  </si>
  <si>
    <t>Manure or slurry spreading including loading but excluding cost of organic fertiliser</t>
  </si>
  <si>
    <t>All feed from grazing</t>
  </si>
  <si>
    <t>ab lib (1kg for every 45kg body weight)</t>
  </si>
  <si>
    <t>1) Boundary fencing</t>
  </si>
  <si>
    <t>2) Internal fencing</t>
  </si>
  <si>
    <t>5) Type of ley</t>
  </si>
  <si>
    <t>Estimated total cost of set-up per hectare per year of the ley (including fence depreciation)</t>
  </si>
  <si>
    <t>Estimated total cost per animal per grazing season</t>
  </si>
  <si>
    <t>Total cost per animal/year</t>
  </si>
  <si>
    <t>Total margin per animal/year</t>
  </si>
  <si>
    <t>Estimated total margin per hectare per grazing season</t>
  </si>
  <si>
    <t>Total margin per ha/year</t>
  </si>
  <si>
    <t>mark.topliff@ahdb.org.uk</t>
  </si>
  <si>
    <t>RRP from Germinal - personal communication Helen Mathieu - 16/8/21</t>
  </si>
  <si>
    <t>Beef cattle in an arable rotation "mix and match" costings calculator</t>
  </si>
  <si>
    <t>Details of options used in the "mix and match" costings calculator</t>
  </si>
  <si>
    <t>Optimum</t>
  </si>
  <si>
    <t>£555/unit</t>
  </si>
  <si>
    <t>£4,050/unit</t>
  </si>
  <si>
    <t>£516/unit</t>
  </si>
  <si>
    <t>£1.85/m</t>
  </si>
  <si>
    <t>£7.2/m</t>
  </si>
  <si>
    <t>£0.00664/day</t>
  </si>
  <si>
    <t>£34/ha</t>
  </si>
  <si>
    <t>£250/ha</t>
  </si>
  <si>
    <t>£79/ha</t>
  </si>
  <si>
    <t>£136/ha</t>
  </si>
  <si>
    <t>£203/ha</t>
  </si>
  <si>
    <t>£140/ha</t>
  </si>
  <si>
    <t>£200/ha</t>
  </si>
  <si>
    <t>£322/ha</t>
  </si>
  <si>
    <t>£60/ha/cut</t>
  </si>
  <si>
    <t>£0.45/head/day</t>
  </si>
  <si>
    <t>£0.60/head/day</t>
  </si>
  <si>
    <t>£3.00/head/day</t>
  </si>
  <si>
    <t>Costs at £300/t for 16% crude protein pellets</t>
  </si>
  <si>
    <t>20:40:40 125kg/ha</t>
  </si>
  <si>
    <t>Further Information</t>
  </si>
  <si>
    <r>
      <t xml:space="preserve">For further information about the inclusion of livestock in an arable rotation go to AHDB's dedicated page on the subject at </t>
    </r>
    <r>
      <rPr>
        <b/>
        <sz val="12"/>
        <color theme="8"/>
        <rFont val="Ubuntu"/>
        <family val="2"/>
      </rPr>
      <t>livestock-and-the-arable-rotation</t>
    </r>
  </si>
  <si>
    <t>Version: 4</t>
  </si>
  <si>
    <t xml:space="preserve"> ©Agriculture and Horticulture Development Board 2022. All rights reserved.</t>
  </si>
  <si>
    <r>
      <rPr>
        <sz val="20"/>
        <color theme="1"/>
        <rFont val="Calibri"/>
        <family val="2"/>
        <scheme val="minor"/>
      </rPr>
      <t>Are you considering including beef cattle in an arable rotation? But what are the costs and potential margins involved?</t>
    </r>
    <r>
      <rPr>
        <sz val="16"/>
        <rFont val="Calibri"/>
        <family val="2"/>
        <scheme val="minor"/>
      </rPr>
      <t xml:space="preserve">
This spreadsheet calculator will take you through the various costs areas that need to be considered from the fencing infrastructure to establishing a ley and rearing the cattle. You can also estimate the potential margin from the cattle.
For each cost area the calculator allows you to select from different options e.g. for boundary fencing there is temporary, semi permanent and permanent. All you need to do is provide the quantities you estimate you need and the calculator will provide an indicative cost.
</t>
    </r>
    <r>
      <rPr>
        <b/>
        <sz val="16"/>
        <rFont val="Calibri"/>
        <family val="2"/>
        <scheme val="minor"/>
      </rPr>
      <t>PLEASE NOTE: The figures provided should be used as a guide only and local prices and quotes should be used if a decision is made to go ahead and set up a beef enterprise in an arable rotation. This calculator does not currently include any residual benefits from the ley inclusion in the rotation such as changes in soil organic matter or weed control.</t>
    </r>
    <r>
      <rPr>
        <sz val="16"/>
        <rFont val="Calibri"/>
        <family val="2"/>
        <scheme val="minor"/>
      </rPr>
      <t xml:space="preserve">
Click on the button below and follow the three steps to start investigating the potential costs and margins.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</si>
</sst>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00"/>
    <numFmt numFmtId="165" formatCode="&quot;£&quot;#,##0"/>
    <numFmt numFmtId="166" formatCode="#&quot; metres&quot;"/>
    <numFmt numFmtId="167" formatCode="#&quot; hectares&quot;"/>
    <numFmt numFmtId="168" formatCode="#\ &quot;cattle&quot;"/>
    <numFmt numFmtId="169" formatCode="#&quot; years&quot;"/>
    <numFmt numFmtId="170" formatCode="#&quot; days&quot;"/>
    <numFmt numFmtId="171" formatCode="#&quot; units&quot;"/>
    <numFmt numFmtId="172" formatCode="&quot;£&quot;#,##0.0000"/>
  </numFmts>
  <fonts count="5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i/>
      <sz val="11"/>
      <color theme="2" tint="-0.499984740745262"/>
      <name val="Calibri"/>
      <family val="2"/>
      <scheme val="minor"/>
    </font>
    <font>
      <b/>
      <i/>
      <sz val="11"/>
      <color theme="2" tint="-0.499984740745262"/>
      <name val="Calibri"/>
      <family val="2"/>
      <scheme val="minor"/>
    </font>
    <font>
      <sz val="11"/>
      <color theme="1"/>
      <name val="Ubuntu"/>
      <family val="2"/>
    </font>
    <font>
      <u/>
      <sz val="11"/>
      <color theme="10"/>
      <name val="Calibri"/>
      <family val="2"/>
      <scheme val="minor"/>
    </font>
    <font>
      <b/>
      <sz val="12"/>
      <color theme="0"/>
      <name val="Ubuntu"/>
      <family val="2"/>
    </font>
    <font>
      <b/>
      <sz val="12"/>
      <color theme="0"/>
      <name val="Symbol"/>
      <family val="1"/>
      <charset val="2"/>
    </font>
    <font>
      <sz val="12"/>
      <color theme="0"/>
      <name val="Ubuntu"/>
      <family val="2"/>
    </font>
    <font>
      <sz val="12"/>
      <color theme="1"/>
      <name val="Ubuntu"/>
      <family val="2"/>
    </font>
    <font>
      <b/>
      <sz val="12"/>
      <color theme="1"/>
      <name val="Ubuntu"/>
      <family val="2"/>
    </font>
    <font>
      <b/>
      <sz val="36"/>
      <color theme="9"/>
      <name val="Tempus Sans ITC"/>
      <family val="5"/>
    </font>
    <font>
      <b/>
      <sz val="22"/>
      <color theme="9"/>
      <name val="Tempus Sans ITC"/>
      <family val="5"/>
    </font>
    <font>
      <b/>
      <sz val="20"/>
      <color theme="9"/>
      <name val="Tempus Sans ITC"/>
      <family val="5"/>
    </font>
    <font>
      <sz val="36"/>
      <color rgb="FF0070C0"/>
      <name val="Ubuntu"/>
      <family val="2"/>
    </font>
    <font>
      <sz val="48"/>
      <color rgb="FF0070C0"/>
      <name val="Ubuntu"/>
      <family val="2"/>
    </font>
    <font>
      <b/>
      <u/>
      <sz val="36"/>
      <color theme="9"/>
      <name val="Tempus Sans ITC"/>
      <family val="5"/>
    </font>
    <font>
      <b/>
      <sz val="16"/>
      <color theme="0"/>
      <name val="Ubuntu"/>
      <family val="2"/>
    </font>
    <font>
      <b/>
      <i/>
      <sz val="9"/>
      <color theme="1"/>
      <name val="Ubuntu"/>
      <family val="2"/>
    </font>
    <font>
      <sz val="10"/>
      <color rgb="FF000000"/>
      <name val="Arial"/>
      <family val="2"/>
    </font>
    <font>
      <b/>
      <sz val="12"/>
      <color rgb="FF95C11F"/>
      <name val="Arial"/>
      <family val="2"/>
    </font>
    <font>
      <b/>
      <sz val="12"/>
      <color rgb="FFE42313"/>
      <name val="Arial"/>
      <family val="2"/>
    </font>
    <font>
      <sz val="10"/>
      <color theme="1"/>
      <name val="Calibri"/>
      <family val="2"/>
      <scheme val="minor"/>
    </font>
    <font>
      <sz val="12"/>
      <color theme="1"/>
      <name val="Arial"/>
      <family val="2"/>
    </font>
    <font>
      <sz val="12"/>
      <color rgb="FF575756"/>
      <name val="Arial"/>
      <family val="2"/>
    </font>
    <font>
      <b/>
      <sz val="12"/>
      <color theme="1"/>
      <name val="Arial"/>
      <family val="2"/>
    </font>
    <font>
      <u/>
      <sz val="10"/>
      <color theme="10"/>
      <name val="Calibri"/>
      <family val="2"/>
      <scheme val="minor"/>
    </font>
    <font>
      <u/>
      <sz val="12"/>
      <color theme="10"/>
      <name val="Arial"/>
      <family val="2"/>
    </font>
    <font>
      <b/>
      <u/>
      <sz val="12"/>
      <color rgb="FFE42313"/>
      <name val="Arial"/>
      <family val="2"/>
    </font>
    <font>
      <sz val="11"/>
      <name val="Calibri"/>
      <family val="2"/>
      <scheme val="minor"/>
    </font>
    <font>
      <b/>
      <sz val="16"/>
      <name val="Calibri"/>
      <family val="2"/>
      <scheme val="minor"/>
    </font>
    <font>
      <sz val="16"/>
      <name val="Calibri"/>
      <family val="2"/>
      <scheme val="minor"/>
    </font>
    <font>
      <b/>
      <u/>
      <sz val="11"/>
      <name val="Calibri"/>
      <family val="2"/>
      <scheme val="minor"/>
    </font>
    <font>
      <b/>
      <u/>
      <sz val="11"/>
      <name val="Ubuntu"/>
      <family val="2"/>
    </font>
    <font>
      <sz val="12"/>
      <name val="Ubuntu"/>
      <family val="2"/>
    </font>
    <font>
      <b/>
      <sz val="12"/>
      <name val="Ubuntu"/>
      <family val="2"/>
    </font>
    <font>
      <b/>
      <sz val="12"/>
      <color theme="8"/>
      <name val="Ubuntu"/>
      <family val="2"/>
    </font>
    <font>
      <sz val="20"/>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bgColor indexed="64"/>
      </patternFill>
    </fill>
    <fill>
      <patternFill patternType="solid">
        <fgColor rgb="FF0072D3"/>
        <bgColor indexed="64"/>
      </patternFill>
    </fill>
    <fill>
      <patternFill patternType="solid">
        <fgColor rgb="FFC8D300"/>
        <bgColor indexed="64"/>
      </patternFill>
    </fill>
    <fill>
      <patternFill patternType="solid">
        <fgColor rgb="FFDFEFFB"/>
        <bgColor indexed="64"/>
      </patternFill>
    </fill>
    <fill>
      <patternFill patternType="solid">
        <fgColor rgb="FFBBDDF5"/>
        <bgColor indexed="64"/>
      </patternFill>
    </fill>
    <fill>
      <gradientFill type="path" left="0.5" right="0.5" top="0.5" bottom="0.5">
        <stop position="0">
          <color theme="0"/>
        </stop>
        <stop position="1">
          <color rgb="FFB3C6CE"/>
        </stop>
      </gradientFill>
    </fill>
    <fill>
      <patternFill patternType="solid">
        <fgColor rgb="FFDA5914"/>
        <bgColor indexed="64"/>
      </patternFill>
    </fill>
    <fill>
      <gradientFill type="path" left="0.5" right="0.5" top="0.5" bottom="0.5">
        <stop position="0">
          <color theme="0"/>
        </stop>
        <stop position="1">
          <color theme="7" tint="0.80001220740379042"/>
        </stop>
      </gradientFill>
    </fill>
    <fill>
      <gradientFill type="path" left="0.5" right="0.5" top="0.5" bottom="0.5">
        <stop position="0">
          <color theme="0"/>
        </stop>
        <stop position="1">
          <color rgb="FF00B0F0"/>
        </stop>
      </gradient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bottom/>
      <diagonal/>
    </border>
    <border>
      <left/>
      <right style="medium">
        <color theme="1" tint="0.499984740745262"/>
      </right>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thin">
        <color theme="0"/>
      </right>
      <top style="thin">
        <color theme="0"/>
      </top>
      <bottom style="medium">
        <color theme="1" tint="0.499984740745262"/>
      </bottom>
      <diagonal/>
    </border>
    <border>
      <left style="thin">
        <color theme="0"/>
      </left>
      <right/>
      <top style="thin">
        <color theme="0"/>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thin">
        <color theme="1" tint="0.499984740745262"/>
      </right>
      <top/>
      <bottom style="medium">
        <color theme="1" tint="0.499984740745262"/>
      </bottom>
      <diagonal/>
    </border>
    <border>
      <left style="thin">
        <color theme="1" tint="0.499984740745262"/>
      </left>
      <right style="medium">
        <color theme="1" tint="0.499984740745262"/>
      </right>
      <top/>
      <bottom style="thin">
        <color theme="0"/>
      </bottom>
      <diagonal/>
    </border>
    <border>
      <left style="thin">
        <color theme="1" tint="0.499984740745262"/>
      </left>
      <right style="medium">
        <color theme="1" tint="0.499984740745262"/>
      </right>
      <top style="thin">
        <color theme="0"/>
      </top>
      <bottom style="thin">
        <color theme="0"/>
      </bottom>
      <diagonal/>
    </border>
    <border>
      <left style="thin">
        <color theme="1" tint="0.499984740745262"/>
      </left>
      <right style="medium">
        <color theme="1" tint="0.499984740745262"/>
      </right>
      <top style="thin">
        <color theme="0"/>
      </top>
      <bottom style="medium">
        <color theme="1" tint="0.499984740745262"/>
      </bottom>
      <diagonal/>
    </border>
    <border>
      <left/>
      <right/>
      <top style="medium">
        <color rgb="FF0082CA"/>
      </top>
      <bottom/>
      <diagonal/>
    </border>
    <border>
      <left/>
      <right/>
      <top/>
      <bottom style="medium">
        <color rgb="FF0082CA"/>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applyNumberFormat="0" applyFill="0" applyBorder="0" applyAlignment="0" applyProtection="0"/>
    <xf numFmtId="0" fontId="36" fillId="0" borderId="0"/>
    <xf numFmtId="4" fontId="39" fillId="0" borderId="0">
      <alignment horizontal="left" vertical="top"/>
    </xf>
    <xf numFmtId="39" fontId="43" fillId="0" borderId="0" applyFill="0" applyBorder="0" applyAlignment="0" applyProtection="0"/>
  </cellStyleXfs>
  <cellXfs count="195">
    <xf numFmtId="0" fontId="0" fillId="0" borderId="0" xfId="0"/>
    <xf numFmtId="0" fontId="0" fillId="0" borderId="0" xfId="0"/>
    <xf numFmtId="0" fontId="0" fillId="0" borderId="0" xfId="0" applyFont="1"/>
    <xf numFmtId="0" fontId="0" fillId="0" borderId="0" xfId="0" applyBorder="1"/>
    <xf numFmtId="0" fontId="16" fillId="0" borderId="0" xfId="0" applyFont="1"/>
    <xf numFmtId="0" fontId="0" fillId="0" borderId="10" xfId="0" applyBorder="1"/>
    <xf numFmtId="0" fontId="0" fillId="0" borderId="10" xfId="0" applyFont="1" applyFill="1" applyBorder="1" applyAlignment="1">
      <alignment horizontal="left" vertical="top" wrapText="1"/>
    </xf>
    <xf numFmtId="0" fontId="0" fillId="0" borderId="10" xfId="0" applyFont="1" applyFill="1" applyBorder="1" applyAlignment="1">
      <alignment horizontal="left"/>
    </xf>
    <xf numFmtId="0" fontId="0" fillId="0" borderId="10" xfId="0" applyFont="1" applyBorder="1" applyAlignment="1">
      <alignment vertical="top" wrapText="1"/>
    </xf>
    <xf numFmtId="0" fontId="0" fillId="0" borderId="10" xfId="0" applyFont="1" applyBorder="1"/>
    <xf numFmtId="0" fontId="0" fillId="0" borderId="10" xfId="0" applyFont="1" applyFill="1" applyBorder="1" applyAlignment="1">
      <alignment vertical="top" wrapText="1"/>
    </xf>
    <xf numFmtId="0" fontId="0" fillId="0" borderId="10" xfId="0" applyFont="1" applyBorder="1" applyAlignment="1">
      <alignment wrapText="1"/>
    </xf>
    <xf numFmtId="0" fontId="18" fillId="0" borderId="0" xfId="0" applyFont="1" applyAlignment="1" applyProtection="1">
      <alignment vertical="center"/>
    </xf>
    <xf numFmtId="0" fontId="0" fillId="0" borderId="11" xfId="0" applyBorder="1"/>
    <xf numFmtId="0" fontId="0" fillId="0" borderId="11" xfId="0" applyFont="1" applyBorder="1"/>
    <xf numFmtId="0" fontId="0" fillId="0" borderId="12" xfId="0" applyBorder="1"/>
    <xf numFmtId="49" fontId="0" fillId="0" borderId="0" xfId="0" applyNumberFormat="1"/>
    <xf numFmtId="49" fontId="0" fillId="0" borderId="12" xfId="0" applyNumberFormat="1" applyFont="1" applyBorder="1"/>
    <xf numFmtId="0" fontId="21" fillId="0" borderId="0" xfId="0" applyFont="1"/>
    <xf numFmtId="0" fontId="0" fillId="0" borderId="0" xfId="0" applyAlignment="1">
      <alignment horizontal="center"/>
    </xf>
    <xf numFmtId="0" fontId="28" fillId="0" borderId="0" xfId="0" applyFont="1" applyAlignment="1">
      <alignment horizontal="left" vertical="center" wrapText="1"/>
    </xf>
    <xf numFmtId="164" fontId="26" fillId="37" borderId="0" xfId="0" applyNumberFormat="1" applyFont="1" applyFill="1" applyBorder="1" applyAlignment="1" applyProtection="1">
      <alignment horizontal="center" vertical="center"/>
    </xf>
    <xf numFmtId="164" fontId="26" fillId="38" borderId="0" xfId="0" applyNumberFormat="1" applyFont="1" applyFill="1" applyBorder="1" applyAlignment="1" applyProtection="1">
      <alignment horizontal="center" vertical="center"/>
    </xf>
    <xf numFmtId="166" fontId="26" fillId="36" borderId="14" xfId="0" applyNumberFormat="1" applyFont="1" applyFill="1" applyBorder="1" applyAlignment="1" applyProtection="1">
      <alignment horizontal="center" vertical="center"/>
      <protection locked="0"/>
    </xf>
    <xf numFmtId="166" fontId="26" fillId="36" borderId="16" xfId="0" applyNumberFormat="1" applyFont="1" applyFill="1" applyBorder="1" applyAlignment="1" applyProtection="1">
      <alignment horizontal="center" vertical="center"/>
      <protection locked="0"/>
    </xf>
    <xf numFmtId="171" fontId="26" fillId="36" borderId="16" xfId="0" applyNumberFormat="1" applyFont="1" applyFill="1" applyBorder="1" applyAlignment="1" applyProtection="1">
      <alignment horizontal="center" vertical="center"/>
      <protection locked="0"/>
    </xf>
    <xf numFmtId="168" fontId="26" fillId="36" borderId="16" xfId="0" applyNumberFormat="1" applyFont="1" applyFill="1" applyBorder="1" applyAlignment="1" applyProtection="1">
      <alignment horizontal="center" vertical="center"/>
      <protection locked="0"/>
    </xf>
    <xf numFmtId="170" fontId="26" fillId="36" borderId="16" xfId="0" applyNumberFormat="1" applyFont="1" applyFill="1" applyBorder="1" applyAlignment="1" applyProtection="1">
      <alignment horizontal="center" vertical="center"/>
      <protection locked="0"/>
    </xf>
    <xf numFmtId="165" fontId="26" fillId="37" borderId="15" xfId="0" applyNumberFormat="1" applyFont="1" applyFill="1" applyBorder="1" applyAlignment="1">
      <alignment horizontal="center" vertical="center"/>
    </xf>
    <xf numFmtId="167" fontId="26" fillId="36" borderId="16" xfId="0" applyNumberFormat="1" applyFont="1" applyFill="1" applyBorder="1" applyAlignment="1" applyProtection="1">
      <alignment horizontal="center" vertical="center"/>
      <protection locked="0"/>
    </xf>
    <xf numFmtId="0" fontId="31" fillId="0" borderId="0" xfId="0" applyFont="1"/>
    <xf numFmtId="0" fontId="32" fillId="0" borderId="0" xfId="0" applyFont="1"/>
    <xf numFmtId="165" fontId="27" fillId="37" borderId="0" xfId="0" applyNumberFormat="1" applyFont="1" applyFill="1" applyBorder="1" applyAlignment="1" applyProtection="1">
      <alignment horizontal="right" vertical="center"/>
    </xf>
    <xf numFmtId="165" fontId="27" fillId="38" borderId="0" xfId="0" applyNumberFormat="1" applyFont="1" applyFill="1" applyBorder="1" applyAlignment="1" applyProtection="1">
      <alignment horizontal="right" vertical="center"/>
    </xf>
    <xf numFmtId="0" fontId="26" fillId="36" borderId="13" xfId="0" applyFont="1" applyFill="1" applyBorder="1" applyAlignment="1" applyProtection="1">
      <alignment horizontal="center" vertical="center" wrapText="1"/>
      <protection locked="0"/>
    </xf>
    <xf numFmtId="0" fontId="26" fillId="36" borderId="15" xfId="0" applyFont="1" applyFill="1" applyBorder="1" applyAlignment="1" applyProtection="1">
      <alignment horizontal="center" vertical="center" wrapText="1"/>
      <protection locked="0"/>
    </xf>
    <xf numFmtId="0" fontId="23" fillId="35" borderId="20" xfId="0" quotePrefix="1" applyFont="1" applyFill="1" applyBorder="1" applyAlignment="1">
      <alignment vertical="center" wrapText="1"/>
    </xf>
    <xf numFmtId="0" fontId="23" fillId="35" borderId="21" xfId="0" applyFont="1" applyFill="1" applyBorder="1" applyAlignment="1">
      <alignment horizontal="center" vertical="top" wrapText="1"/>
    </xf>
    <xf numFmtId="0" fontId="23" fillId="35" borderId="22" xfId="0" applyFont="1" applyFill="1" applyBorder="1" applyAlignment="1">
      <alignment horizontal="center" vertical="top" wrapText="1"/>
    </xf>
    <xf numFmtId="0" fontId="34" fillId="35" borderId="22" xfId="0" applyFont="1" applyFill="1" applyBorder="1" applyAlignment="1">
      <alignment horizontal="center" vertical="center" wrapText="1"/>
    </xf>
    <xf numFmtId="0" fontId="34" fillId="35" borderId="22" xfId="0" applyFont="1" applyFill="1" applyBorder="1" applyAlignment="1">
      <alignment horizontal="centerContinuous" vertical="center" wrapText="1"/>
    </xf>
    <xf numFmtId="0" fontId="25" fillId="35" borderId="23" xfId="0" applyFont="1" applyFill="1" applyBorder="1" applyAlignment="1">
      <alignment horizontal="centerContinuous" wrapText="1"/>
    </xf>
    <xf numFmtId="0" fontId="26" fillId="37" borderId="24" xfId="0" applyFont="1" applyFill="1" applyBorder="1" applyAlignment="1">
      <alignment vertical="center"/>
    </xf>
    <xf numFmtId="0" fontId="26" fillId="37" borderId="25" xfId="0" applyFont="1" applyFill="1" applyBorder="1" applyAlignment="1" applyProtection="1">
      <alignment vertical="center"/>
    </xf>
    <xf numFmtId="0" fontId="26" fillId="38" borderId="24" xfId="0" applyFont="1" applyFill="1" applyBorder="1" applyAlignment="1">
      <alignment vertical="center"/>
    </xf>
    <xf numFmtId="0" fontId="26" fillId="38" borderId="25" xfId="0" applyFont="1" applyFill="1" applyBorder="1" applyAlignment="1" applyProtection="1">
      <alignment vertical="center"/>
    </xf>
    <xf numFmtId="0" fontId="26" fillId="37" borderId="26" xfId="0" applyFont="1" applyFill="1" applyBorder="1" applyAlignment="1">
      <alignment vertical="center"/>
    </xf>
    <xf numFmtId="0" fontId="26" fillId="38" borderId="27" xfId="0" applyFont="1" applyFill="1" applyBorder="1" applyAlignment="1">
      <alignment vertical="center"/>
    </xf>
    <xf numFmtId="0" fontId="26" fillId="38" borderId="28" xfId="0" applyFont="1" applyFill="1" applyBorder="1" applyAlignment="1">
      <alignment vertical="center" wrapText="1"/>
    </xf>
    <xf numFmtId="164" fontId="26" fillId="38" borderId="29" xfId="0" applyNumberFormat="1" applyFont="1" applyFill="1" applyBorder="1" applyAlignment="1">
      <alignment horizontal="center" vertical="center"/>
    </xf>
    <xf numFmtId="170" fontId="26" fillId="36" borderId="30" xfId="0" applyNumberFormat="1" applyFont="1" applyFill="1" applyBorder="1" applyAlignment="1" applyProtection="1">
      <alignment horizontal="center" vertical="center"/>
      <protection locked="0"/>
    </xf>
    <xf numFmtId="164" fontId="26" fillId="38" borderId="28" xfId="0" applyNumberFormat="1" applyFont="1" applyFill="1" applyBorder="1" applyAlignment="1" applyProtection="1">
      <alignment horizontal="center" vertical="center"/>
    </xf>
    <xf numFmtId="165" fontId="27" fillId="38" borderId="28" xfId="0" applyNumberFormat="1" applyFont="1" applyFill="1" applyBorder="1" applyAlignment="1" applyProtection="1">
      <alignment horizontal="right" vertical="center"/>
    </xf>
    <xf numFmtId="0" fontId="26" fillId="38" borderId="31" xfId="0" applyFont="1" applyFill="1" applyBorder="1" applyAlignment="1" applyProtection="1">
      <alignment vertical="center"/>
    </xf>
    <xf numFmtId="164" fontId="27" fillId="38" borderId="0" xfId="0" applyNumberFormat="1" applyFont="1" applyFill="1" applyBorder="1" applyAlignment="1" applyProtection="1">
      <alignment horizontal="right" vertical="center"/>
    </xf>
    <xf numFmtId="172" fontId="26" fillId="38" borderId="0" xfId="0" applyNumberFormat="1" applyFont="1" applyFill="1" applyBorder="1" applyAlignment="1" applyProtection="1">
      <alignment horizontal="center" vertical="center"/>
    </xf>
    <xf numFmtId="169" fontId="26" fillId="37" borderId="25" xfId="0" applyNumberFormat="1" applyFont="1" applyFill="1" applyBorder="1" applyAlignment="1" applyProtection="1">
      <alignment vertical="center"/>
    </xf>
    <xf numFmtId="0" fontId="23" fillId="35" borderId="22" xfId="0" applyFont="1" applyFill="1" applyBorder="1" applyAlignment="1">
      <alignment horizontal="center" vertical="center" wrapText="1"/>
    </xf>
    <xf numFmtId="0" fontId="23" fillId="35" borderId="20" xfId="0" applyFont="1" applyFill="1" applyBorder="1" applyAlignment="1">
      <alignment horizontal="center" vertical="top" wrapText="1"/>
    </xf>
    <xf numFmtId="0" fontId="23" fillId="35" borderId="23" xfId="0" applyFont="1" applyFill="1" applyBorder="1" applyAlignment="1">
      <alignment horizontal="center" vertical="center" wrapText="1"/>
    </xf>
    <xf numFmtId="0" fontId="33" fillId="0" borderId="0" xfId="0" applyFont="1" applyAlignment="1">
      <alignment horizontal="left" vertical="center" wrapText="1"/>
    </xf>
    <xf numFmtId="0" fontId="34" fillId="35" borderId="23" xfId="0" applyFont="1" applyFill="1" applyBorder="1" applyAlignment="1">
      <alignment horizontal="center" vertical="center" wrapText="1"/>
    </xf>
    <xf numFmtId="168" fontId="26" fillId="36" borderId="14" xfId="0" applyNumberFormat="1" applyFont="1" applyFill="1" applyBorder="1" applyAlignment="1" applyProtection="1">
      <alignment horizontal="center" vertical="center"/>
      <protection locked="0"/>
    </xf>
    <xf numFmtId="0" fontId="28" fillId="0" borderId="0" xfId="0" applyFont="1" applyBorder="1" applyAlignment="1">
      <alignment horizontal="left" vertical="center" wrapText="1"/>
    </xf>
    <xf numFmtId="0" fontId="21" fillId="0" borderId="22" xfId="0" applyFont="1" applyBorder="1"/>
    <xf numFmtId="169" fontId="26" fillId="36" borderId="33" xfId="0" applyNumberFormat="1" applyFont="1" applyFill="1" applyBorder="1" applyAlignment="1" applyProtection="1">
      <alignment horizontal="center" vertical="center"/>
      <protection locked="0"/>
    </xf>
    <xf numFmtId="169" fontId="26" fillId="36" borderId="34" xfId="0" applyNumberFormat="1" applyFont="1" applyFill="1" applyBorder="1" applyAlignment="1" applyProtection="1">
      <alignment horizontal="center" vertical="center"/>
      <protection locked="0"/>
    </xf>
    <xf numFmtId="0" fontId="26" fillId="38" borderId="32" xfId="0" applyFont="1" applyFill="1" applyBorder="1" applyAlignment="1">
      <alignment vertical="center"/>
    </xf>
    <xf numFmtId="170" fontId="26" fillId="36" borderId="35" xfId="0" applyNumberFormat="1" applyFont="1" applyFill="1" applyBorder="1" applyAlignment="1" applyProtection="1">
      <alignment horizontal="center" vertical="center"/>
      <protection locked="0"/>
    </xf>
    <xf numFmtId="0" fontId="26" fillId="37" borderId="26" xfId="0" applyFont="1" applyFill="1" applyBorder="1" applyAlignment="1">
      <alignment vertical="center" wrapText="1"/>
    </xf>
    <xf numFmtId="165" fontId="26" fillId="37" borderId="25" xfId="0" applyNumberFormat="1" applyFont="1" applyFill="1" applyBorder="1" applyAlignment="1">
      <alignment horizontal="center" vertical="center" wrapText="1"/>
    </xf>
    <xf numFmtId="0" fontId="26" fillId="38" borderId="27" xfId="0" applyFont="1" applyFill="1" applyBorder="1" applyAlignment="1">
      <alignment vertical="center" wrapText="1"/>
    </xf>
    <xf numFmtId="168" fontId="26" fillId="36" borderId="30" xfId="0" applyNumberFormat="1" applyFont="1" applyFill="1" applyBorder="1" applyAlignment="1" applyProtection="1">
      <alignment horizontal="center" vertical="center"/>
      <protection locked="0"/>
    </xf>
    <xf numFmtId="165" fontId="26" fillId="38" borderId="31" xfId="0" applyNumberFormat="1" applyFont="1" applyFill="1" applyBorder="1" applyAlignment="1">
      <alignment horizontal="center" vertical="center" wrapText="1"/>
    </xf>
    <xf numFmtId="165" fontId="26" fillId="36" borderId="13" xfId="0" applyNumberFormat="1" applyFont="1" applyFill="1" applyBorder="1" applyAlignment="1" applyProtection="1">
      <alignment horizontal="center" vertical="center"/>
      <protection locked="0"/>
    </xf>
    <xf numFmtId="165" fontId="26" fillId="36" borderId="29" xfId="0" applyNumberFormat="1" applyFont="1" applyFill="1" applyBorder="1" applyAlignment="1" applyProtection="1">
      <alignment horizontal="center" vertical="center"/>
      <protection locked="0"/>
    </xf>
    <xf numFmtId="0" fontId="21" fillId="0" borderId="0" xfId="0" applyFont="1" applyAlignment="1">
      <alignment horizontal="left" wrapText="1"/>
    </xf>
    <xf numFmtId="0" fontId="21" fillId="0" borderId="0" xfId="0" applyFont="1" applyAlignment="1">
      <alignment horizontal="center"/>
    </xf>
    <xf numFmtId="165" fontId="27" fillId="37" borderId="0" xfId="0" applyNumberFormat="1" applyFont="1" applyFill="1" applyBorder="1" applyAlignment="1">
      <alignment horizontal="right" vertical="center"/>
    </xf>
    <xf numFmtId="0" fontId="34" fillId="35" borderId="20" xfId="0" applyFont="1" applyFill="1" applyBorder="1" applyAlignment="1">
      <alignment horizontal="center" vertical="center" wrapText="1"/>
    </xf>
    <xf numFmtId="0" fontId="26" fillId="37" borderId="25" xfId="0" applyFont="1" applyFill="1" applyBorder="1" applyAlignment="1">
      <alignment vertical="center"/>
    </xf>
    <xf numFmtId="0" fontId="26" fillId="38" borderId="26" xfId="0" applyFont="1" applyFill="1" applyBorder="1" applyAlignment="1">
      <alignment vertical="center" wrapText="1"/>
    </xf>
    <xf numFmtId="0" fontId="26" fillId="38" borderId="25" xfId="0" applyFont="1" applyFill="1" applyBorder="1" applyAlignment="1">
      <alignment vertical="center"/>
    </xf>
    <xf numFmtId="0" fontId="26" fillId="37" borderId="27" xfId="0" applyFont="1" applyFill="1" applyBorder="1" applyAlignment="1">
      <alignment vertical="center" wrapText="1"/>
    </xf>
    <xf numFmtId="165" fontId="27" fillId="37" borderId="28" xfId="0" applyNumberFormat="1" applyFont="1" applyFill="1" applyBorder="1" applyAlignment="1">
      <alignment horizontal="right" vertical="center"/>
    </xf>
    <xf numFmtId="0" fontId="26" fillId="37" borderId="31" xfId="0" applyFont="1" applyFill="1" applyBorder="1" applyAlignment="1">
      <alignment vertical="center"/>
    </xf>
    <xf numFmtId="164" fontId="27" fillId="38" borderId="28" xfId="0" applyNumberFormat="1" applyFont="1" applyFill="1" applyBorder="1" applyAlignment="1">
      <alignment horizontal="right" vertical="center"/>
    </xf>
    <xf numFmtId="0" fontId="26" fillId="38" borderId="31" xfId="0" applyFont="1" applyFill="1" applyBorder="1" applyAlignment="1">
      <alignment vertical="center"/>
    </xf>
    <xf numFmtId="0" fontId="35" fillId="0" borderId="0" xfId="0" applyFont="1"/>
    <xf numFmtId="0" fontId="37" fillId="34" borderId="36" xfId="43" applyFont="1" applyFill="1" applyBorder="1" applyAlignment="1">
      <alignment vertical="center"/>
    </xf>
    <xf numFmtId="0" fontId="38" fillId="0" borderId="0" xfId="43" applyFont="1" applyAlignment="1">
      <alignment vertical="center"/>
    </xf>
    <xf numFmtId="4" fontId="38" fillId="0" borderId="0" xfId="44" applyFont="1" applyAlignment="1">
      <alignment horizontal="left" vertical="top" wrapText="1"/>
    </xf>
    <xf numFmtId="4" fontId="38" fillId="0" borderId="0" xfId="44" applyFont="1" applyAlignment="1">
      <alignment vertical="top" wrapText="1"/>
    </xf>
    <xf numFmtId="4" fontId="40" fillId="34" borderId="0" xfId="44" applyFont="1" applyFill="1" applyAlignment="1">
      <alignment vertical="top" wrapText="1"/>
    </xf>
    <xf numFmtId="4" fontId="40" fillId="34" borderId="0" xfId="44" applyFont="1" applyFill="1">
      <alignment horizontal="left" vertical="top"/>
    </xf>
    <xf numFmtId="4" fontId="42" fillId="34" borderId="0" xfId="44" applyFont="1" applyFill="1" applyAlignment="1">
      <alignment vertical="top"/>
    </xf>
    <xf numFmtId="4" fontId="42" fillId="34" borderId="0" xfId="44" applyFont="1" applyFill="1">
      <alignment horizontal="left" vertical="top"/>
    </xf>
    <xf numFmtId="39" fontId="44" fillId="34" borderId="0" xfId="45" applyFont="1" applyFill="1" applyAlignment="1">
      <alignment horizontal="left" vertical="top"/>
    </xf>
    <xf numFmtId="0" fontId="38" fillId="0" borderId="37" xfId="43" applyFont="1" applyBorder="1" applyAlignment="1" applyProtection="1">
      <alignment vertical="center"/>
      <protection locked="0"/>
    </xf>
    <xf numFmtId="0" fontId="34" fillId="40" borderId="20" xfId="0" applyFont="1" applyFill="1" applyBorder="1" applyAlignment="1">
      <alignment horizontal="center" vertical="center" wrapText="1"/>
    </xf>
    <xf numFmtId="0" fontId="34" fillId="40" borderId="22" xfId="0" applyFont="1" applyFill="1" applyBorder="1" applyAlignment="1">
      <alignment horizontal="centerContinuous" vertical="center" wrapText="1"/>
    </xf>
    <xf numFmtId="0" fontId="25" fillId="40" borderId="23" xfId="0" applyFont="1" applyFill="1" applyBorder="1" applyAlignment="1">
      <alignment horizontal="centerContinuous" wrapText="1"/>
    </xf>
    <xf numFmtId="0" fontId="27" fillId="37" borderId="26" xfId="0" applyFont="1" applyFill="1" applyBorder="1" applyAlignment="1">
      <alignment vertical="center" wrapText="1"/>
    </xf>
    <xf numFmtId="0" fontId="27" fillId="38" borderId="27" xfId="0" applyFont="1" applyFill="1" applyBorder="1" applyAlignment="1">
      <alignment vertical="center" wrapText="1"/>
    </xf>
    <xf numFmtId="4" fontId="40" fillId="34" borderId="0" xfId="44" applyFont="1" applyFill="1" applyAlignment="1">
      <alignment horizontal="left" vertical="top" wrapText="1"/>
    </xf>
    <xf numFmtId="0" fontId="41" fillId="34" borderId="0" xfId="43" applyFont="1" applyFill="1" applyAlignment="1">
      <alignment horizontal="left" vertical="center" wrapText="1"/>
    </xf>
    <xf numFmtId="4" fontId="42" fillId="34" borderId="0" xfId="44" applyFont="1" applyFill="1" applyAlignment="1">
      <alignment vertical="top" wrapText="1"/>
    </xf>
    <xf numFmtId="39" fontId="44" fillId="34" borderId="0" xfId="45" applyFont="1" applyFill="1" applyAlignment="1">
      <alignment vertical="top"/>
    </xf>
    <xf numFmtId="0" fontId="37" fillId="34" borderId="0" xfId="43" applyFont="1" applyFill="1" applyBorder="1" applyAlignment="1">
      <alignment vertical="center"/>
    </xf>
    <xf numFmtId="0" fontId="38" fillId="0" borderId="0" xfId="43" applyFont="1" applyBorder="1" applyAlignment="1">
      <alignment vertical="center"/>
    </xf>
    <xf numFmtId="4" fontId="40" fillId="34" borderId="0" xfId="44" applyFont="1" applyFill="1" applyBorder="1" applyAlignment="1">
      <alignment horizontal="left" vertical="top" wrapText="1"/>
    </xf>
    <xf numFmtId="4" fontId="38" fillId="0" borderId="0" xfId="44" applyFont="1" applyBorder="1" applyAlignment="1">
      <alignment horizontal="left" vertical="top" wrapText="1"/>
    </xf>
    <xf numFmtId="0" fontId="41" fillId="34" borderId="0" xfId="43" applyFont="1" applyFill="1" applyBorder="1" applyAlignment="1">
      <alignment horizontal="left" vertical="center" wrapText="1"/>
    </xf>
    <xf numFmtId="4" fontId="38" fillId="0" borderId="0" xfId="44" applyFont="1" applyBorder="1" applyAlignment="1">
      <alignment vertical="top" wrapText="1"/>
    </xf>
    <xf numFmtId="4" fontId="42" fillId="34" borderId="0" xfId="44" applyFont="1" applyFill="1" applyBorder="1" applyAlignment="1">
      <alignment vertical="top"/>
    </xf>
    <xf numFmtId="4" fontId="40" fillId="34" borderId="0" xfId="44" applyFont="1" applyFill="1" applyBorder="1">
      <alignment horizontal="left" vertical="top"/>
    </xf>
    <xf numFmtId="39" fontId="44" fillId="34" borderId="0" xfId="45" applyFont="1" applyFill="1" applyBorder="1" applyAlignment="1">
      <alignment horizontal="left" vertical="top"/>
    </xf>
    <xf numFmtId="39" fontId="44" fillId="34" borderId="0" xfId="45" applyFont="1" applyFill="1" applyBorder="1" applyAlignment="1">
      <alignment vertical="top"/>
    </xf>
    <xf numFmtId="0" fontId="38" fillId="0" borderId="0" xfId="43" applyFont="1" applyBorder="1" applyAlignment="1" applyProtection="1">
      <alignment vertical="center"/>
      <protection locked="0"/>
    </xf>
    <xf numFmtId="0" fontId="27" fillId="38" borderId="26" xfId="0" applyFont="1" applyFill="1" applyBorder="1" applyAlignment="1">
      <alignment vertical="center" wrapText="1"/>
    </xf>
    <xf numFmtId="0" fontId="27" fillId="37" borderId="27" xfId="0" applyFont="1" applyFill="1" applyBorder="1" applyAlignment="1">
      <alignment vertical="center" wrapText="1"/>
    </xf>
    <xf numFmtId="0" fontId="0" fillId="0" borderId="0" xfId="0" applyProtection="1"/>
    <xf numFmtId="0" fontId="31" fillId="0" borderId="0" xfId="0" applyFont="1" applyProtection="1"/>
    <xf numFmtId="0" fontId="34" fillId="35" borderId="22" xfId="0" applyFont="1" applyFill="1" applyBorder="1" applyAlignment="1" applyProtection="1">
      <alignment horizontal="centerContinuous" vertical="center" wrapText="1"/>
    </xf>
    <xf numFmtId="0" fontId="34" fillId="35" borderId="22" xfId="0" applyFont="1" applyFill="1" applyBorder="1" applyAlignment="1" applyProtection="1">
      <alignment horizontal="center" vertical="center" wrapText="1"/>
    </xf>
    <xf numFmtId="0" fontId="16" fillId="33" borderId="0" xfId="0" applyFont="1" applyFill="1" applyBorder="1" applyAlignment="1" applyProtection="1">
      <alignment vertical="top" wrapText="1"/>
    </xf>
    <xf numFmtId="0" fontId="26" fillId="37" borderId="26" xfId="0" applyFont="1" applyFill="1" applyBorder="1" applyAlignment="1" applyProtection="1">
      <alignment vertical="center" wrapText="1"/>
    </xf>
    <xf numFmtId="165" fontId="26" fillId="37" borderId="0" xfId="0" applyNumberFormat="1" applyFont="1" applyFill="1" applyBorder="1" applyAlignment="1" applyProtection="1">
      <alignment horizontal="center" vertical="center" wrapText="1"/>
    </xf>
    <xf numFmtId="0" fontId="26" fillId="37" borderId="0" xfId="0" applyFont="1" applyFill="1" applyBorder="1" applyAlignment="1" applyProtection="1">
      <alignment horizontal="center" vertical="center" wrapText="1"/>
    </xf>
    <xf numFmtId="165" fontId="26" fillId="37" borderId="25" xfId="0" applyNumberFormat="1" applyFont="1" applyFill="1" applyBorder="1" applyAlignment="1" applyProtection="1">
      <alignment horizontal="right" vertical="center"/>
    </xf>
    <xf numFmtId="0" fontId="19" fillId="0" borderId="0" xfId="0" applyFont="1" applyProtection="1"/>
    <xf numFmtId="0" fontId="26" fillId="38" borderId="26" xfId="0" applyFont="1" applyFill="1" applyBorder="1" applyAlignment="1" applyProtection="1">
      <alignment vertical="center" wrapText="1"/>
    </xf>
    <xf numFmtId="0" fontId="26" fillId="38" borderId="0" xfId="0" applyFont="1" applyFill="1" applyBorder="1" applyAlignment="1" applyProtection="1">
      <alignment horizontal="center" vertical="center"/>
    </xf>
    <xf numFmtId="0" fontId="26" fillId="38" borderId="0" xfId="0" applyFont="1" applyFill="1" applyBorder="1" applyAlignment="1" applyProtection="1">
      <alignment horizontal="center" vertical="center" wrapText="1"/>
    </xf>
    <xf numFmtId="164" fontId="26" fillId="38" borderId="25" xfId="0" applyNumberFormat="1" applyFont="1" applyFill="1" applyBorder="1" applyAlignment="1" applyProtection="1">
      <alignment horizontal="right" vertical="center"/>
    </xf>
    <xf numFmtId="0" fontId="19" fillId="0" borderId="0" xfId="0" applyFont="1" applyFill="1" applyBorder="1" applyAlignment="1" applyProtection="1">
      <alignment vertical="top" wrapText="1"/>
    </xf>
    <xf numFmtId="0" fontId="26" fillId="37" borderId="27" xfId="0" applyFont="1" applyFill="1" applyBorder="1" applyAlignment="1" applyProtection="1">
      <alignment vertical="center" wrapText="1"/>
    </xf>
    <xf numFmtId="165" fontId="26" fillId="37" borderId="28" xfId="0" applyNumberFormat="1" applyFont="1" applyFill="1" applyBorder="1" applyAlignment="1" applyProtection="1">
      <alignment horizontal="center" vertical="center"/>
    </xf>
    <xf numFmtId="0" fontId="26" fillId="37" borderId="28" xfId="0" applyFont="1" applyFill="1" applyBorder="1" applyAlignment="1" applyProtection="1">
      <alignment horizontal="center" vertical="center"/>
    </xf>
    <xf numFmtId="0" fontId="26" fillId="37" borderId="28" xfId="0" applyFont="1" applyFill="1" applyBorder="1" applyAlignment="1" applyProtection="1">
      <alignment horizontal="center" vertical="center" wrapText="1"/>
    </xf>
    <xf numFmtId="165" fontId="26" fillId="37" borderId="31" xfId="0" applyNumberFormat="1" applyFont="1" applyFill="1" applyBorder="1" applyAlignment="1" applyProtection="1">
      <alignment horizontal="right" vertical="center"/>
    </xf>
    <xf numFmtId="0" fontId="0" fillId="34" borderId="0" xfId="0" applyFont="1" applyFill="1" applyBorder="1" applyAlignment="1" applyProtection="1">
      <alignment vertical="top" wrapText="1"/>
    </xf>
    <xf numFmtId="0" fontId="16" fillId="34" borderId="0" xfId="0" applyFont="1" applyFill="1" applyBorder="1" applyAlignment="1" applyProtection="1">
      <alignment vertical="top" wrapText="1"/>
    </xf>
    <xf numFmtId="0" fontId="34" fillId="35" borderId="0" xfId="0" applyFont="1" applyFill="1" applyBorder="1" applyAlignment="1" applyProtection="1">
      <alignment horizontal="centerContinuous" vertical="center" wrapText="1"/>
    </xf>
    <xf numFmtId="0" fontId="34" fillId="35" borderId="0" xfId="0" applyFont="1" applyFill="1" applyBorder="1" applyAlignment="1" applyProtection="1">
      <alignment horizontal="center" vertical="center" wrapText="1"/>
    </xf>
    <xf numFmtId="0" fontId="26" fillId="38" borderId="27" xfId="0" applyFont="1" applyFill="1" applyBorder="1" applyAlignment="1" applyProtection="1">
      <alignment vertical="center" wrapText="1"/>
    </xf>
    <xf numFmtId="0" fontId="26" fillId="38" borderId="28" xfId="0" applyFont="1" applyFill="1" applyBorder="1" applyAlignment="1" applyProtection="1">
      <alignment horizontal="center" vertical="center"/>
    </xf>
    <xf numFmtId="0" fontId="26" fillId="38" borderId="28" xfId="0" applyFont="1" applyFill="1" applyBorder="1" applyAlignment="1" applyProtection="1">
      <alignment horizontal="center" vertical="center" wrapText="1"/>
    </xf>
    <xf numFmtId="164" fontId="26" fillId="38" borderId="31" xfId="0" applyNumberFormat="1" applyFont="1" applyFill="1" applyBorder="1" applyAlignment="1" applyProtection="1">
      <alignment horizontal="right" vertical="center"/>
    </xf>
    <xf numFmtId="0" fontId="26" fillId="34" borderId="0" xfId="0" applyFont="1" applyFill="1" applyBorder="1" applyAlignment="1" applyProtection="1">
      <alignment vertical="center" wrapText="1"/>
    </xf>
    <xf numFmtId="165" fontId="26" fillId="34" borderId="0" xfId="0" applyNumberFormat="1" applyFont="1" applyFill="1" applyBorder="1" applyAlignment="1" applyProtection="1">
      <alignment horizontal="center" vertical="center"/>
    </xf>
    <xf numFmtId="0" fontId="26" fillId="34" borderId="0" xfId="0" applyFont="1" applyFill="1" applyBorder="1" applyAlignment="1" applyProtection="1">
      <alignment horizontal="center" vertical="center"/>
    </xf>
    <xf numFmtId="0" fontId="26" fillId="34" borderId="0" xfId="0" applyFont="1" applyFill="1" applyBorder="1" applyAlignment="1" applyProtection="1">
      <alignment horizontal="center" vertical="center" wrapText="1"/>
    </xf>
    <xf numFmtId="165" fontId="26" fillId="34" borderId="0" xfId="0" applyNumberFormat="1" applyFont="1" applyFill="1" applyBorder="1" applyAlignment="1" applyProtection="1">
      <alignment horizontal="right" vertical="center"/>
    </xf>
    <xf numFmtId="0" fontId="26" fillId="37" borderId="0" xfId="0" applyFont="1" applyFill="1" applyBorder="1" applyAlignment="1" applyProtection="1">
      <alignment vertical="center" wrapText="1"/>
    </xf>
    <xf numFmtId="0" fontId="19" fillId="0" borderId="0" xfId="0" applyFont="1" applyBorder="1" applyAlignment="1" applyProtection="1">
      <alignment vertical="top" wrapText="1"/>
    </xf>
    <xf numFmtId="0" fontId="26" fillId="38" borderId="28" xfId="0" applyFont="1" applyFill="1" applyBorder="1" applyAlignment="1" applyProtection="1">
      <alignment vertical="center" wrapText="1"/>
    </xf>
    <xf numFmtId="0" fontId="0" fillId="0" borderId="0" xfId="0" applyBorder="1" applyProtection="1"/>
    <xf numFmtId="0" fontId="34" fillId="0" borderId="0" xfId="0" applyFont="1" applyFill="1" applyBorder="1" applyAlignment="1" applyProtection="1">
      <alignment horizontal="left" vertical="center" wrapText="1"/>
    </xf>
    <xf numFmtId="0" fontId="34" fillId="0" borderId="0" xfId="0" applyFont="1" applyFill="1" applyBorder="1" applyAlignment="1" applyProtection="1">
      <alignment horizontal="centerContinuous" vertical="center" wrapText="1"/>
    </xf>
    <xf numFmtId="0" fontId="16" fillId="0" borderId="0" xfId="0" applyFont="1" applyBorder="1" applyAlignment="1" applyProtection="1">
      <alignment vertical="top" wrapText="1"/>
    </xf>
    <xf numFmtId="0" fontId="0" fillId="0" borderId="0" xfId="0" applyFont="1" applyBorder="1" applyAlignment="1" applyProtection="1">
      <alignment vertical="top" wrapText="1"/>
    </xf>
    <xf numFmtId="165" fontId="26" fillId="37" borderId="28" xfId="0" applyNumberFormat="1" applyFont="1" applyFill="1" applyBorder="1" applyAlignment="1" applyProtection="1">
      <alignment horizontal="center" vertical="center" wrapText="1"/>
    </xf>
    <xf numFmtId="0" fontId="20" fillId="0" borderId="0" xfId="0" applyFont="1" applyFill="1" applyBorder="1" applyAlignment="1" applyProtection="1">
      <alignment vertical="top" wrapText="1"/>
    </xf>
    <xf numFmtId="0" fontId="0" fillId="34" borderId="0" xfId="0" applyFill="1" applyBorder="1" applyProtection="1"/>
    <xf numFmtId="0" fontId="49" fillId="41" borderId="23" xfId="42" applyFont="1" applyFill="1" applyBorder="1" applyAlignment="1" applyProtection="1">
      <alignment horizontal="center" vertical="center" wrapText="1"/>
      <protection locked="0"/>
    </xf>
    <xf numFmtId="0" fontId="26" fillId="38" borderId="31" xfId="0" applyFont="1" applyFill="1" applyBorder="1" applyAlignment="1" applyProtection="1">
      <alignment vertical="center" wrapText="1"/>
    </xf>
    <xf numFmtId="0" fontId="26" fillId="37" borderId="25" xfId="0" applyFont="1" applyFill="1" applyBorder="1" applyAlignment="1" applyProtection="1">
      <alignment horizontal="center" vertical="center" wrapText="1"/>
    </xf>
    <xf numFmtId="0" fontId="26" fillId="38" borderId="31" xfId="0" applyFont="1" applyFill="1" applyBorder="1" applyAlignment="1" applyProtection="1">
      <alignment horizontal="center" vertical="center" wrapText="1"/>
    </xf>
    <xf numFmtId="0" fontId="34" fillId="35" borderId="23" xfId="0" applyFont="1" applyFill="1" applyBorder="1" applyAlignment="1" applyProtection="1">
      <alignment horizontal="center" vertical="center" wrapText="1"/>
    </xf>
    <xf numFmtId="0" fontId="0" fillId="34" borderId="0" xfId="0" applyFill="1" applyBorder="1" applyAlignment="1" applyProtection="1">
      <alignment horizontal="left" vertical="top" wrapText="1"/>
    </xf>
    <xf numFmtId="0" fontId="49" fillId="41" borderId="23" xfId="42" applyFont="1" applyFill="1" applyBorder="1" applyAlignment="1" applyProtection="1">
      <alignment horizontal="centerContinuous" vertical="center" wrapText="1"/>
      <protection locked="0"/>
    </xf>
    <xf numFmtId="0" fontId="51" fillId="37" borderId="18" xfId="0" applyFont="1" applyFill="1" applyBorder="1" applyAlignment="1">
      <alignment vertical="center" wrapText="1"/>
    </xf>
    <xf numFmtId="165" fontId="27" fillId="38" borderId="0" xfId="0" applyNumberFormat="1" applyFont="1" applyFill="1" applyBorder="1" applyAlignment="1">
      <alignment horizontal="right" vertical="center"/>
    </xf>
    <xf numFmtId="39" fontId="22" fillId="34" borderId="0" xfId="42" applyNumberFormat="1" applyFill="1" applyAlignment="1">
      <alignment horizontal="left" vertical="top"/>
    </xf>
    <xf numFmtId="0" fontId="45" fillId="0" borderId="37" xfId="43" applyFont="1" applyBorder="1" applyAlignment="1" applyProtection="1">
      <alignment vertical="center"/>
    </xf>
    <xf numFmtId="0" fontId="38" fillId="0" borderId="37" xfId="43" applyFont="1" applyBorder="1" applyAlignment="1" applyProtection="1">
      <alignment vertical="center"/>
    </xf>
    <xf numFmtId="0" fontId="46" fillId="39" borderId="17" xfId="42" applyFont="1" applyFill="1" applyBorder="1" applyAlignment="1" applyProtection="1">
      <alignment horizontal="center" vertical="center" wrapText="1"/>
      <protection locked="0"/>
    </xf>
    <xf numFmtId="0" fontId="46" fillId="39" borderId="19" xfId="42" applyFont="1" applyFill="1" applyBorder="1" applyAlignment="1" applyProtection="1">
      <alignment horizontal="center" vertical="center" wrapText="1"/>
      <protection locked="0"/>
    </xf>
    <xf numFmtId="0" fontId="34" fillId="35" borderId="20" xfId="0" applyFont="1" applyFill="1" applyBorder="1" applyAlignment="1" applyProtection="1">
      <alignment horizontal="left" vertical="center" wrapText="1"/>
      <protection locked="0"/>
    </xf>
    <xf numFmtId="0" fontId="34" fillId="35" borderId="26" xfId="0" applyFont="1" applyFill="1" applyBorder="1" applyAlignment="1" applyProtection="1">
      <alignment horizontal="left" vertical="center" wrapText="1"/>
      <protection locked="0"/>
    </xf>
    <xf numFmtId="0" fontId="0" fillId="0" borderId="25" xfId="0" applyBorder="1" applyProtection="1"/>
    <xf numFmtId="0" fontId="0" fillId="0" borderId="26" xfId="0" applyBorder="1" applyProtection="1"/>
    <xf numFmtId="4" fontId="40" fillId="34" borderId="0" xfId="44" applyFont="1" applyFill="1" applyAlignment="1">
      <alignment horizontal="left" vertical="top" wrapText="1"/>
    </xf>
    <xf numFmtId="0" fontId="50" fillId="42" borderId="38" xfId="42" applyFont="1" applyFill="1" applyBorder="1" applyAlignment="1" applyProtection="1">
      <alignment horizontal="center" vertical="center"/>
      <protection locked="0"/>
    </xf>
    <xf numFmtId="0" fontId="50" fillId="42" borderId="39" xfId="42" applyFont="1" applyFill="1" applyBorder="1" applyAlignment="1" applyProtection="1">
      <alignment horizontal="center" vertical="center"/>
      <protection locked="0"/>
    </xf>
    <xf numFmtId="0" fontId="50" fillId="42" borderId="40" xfId="42" applyFont="1" applyFill="1" applyBorder="1" applyAlignment="1" applyProtection="1">
      <alignment horizontal="center" vertical="center"/>
      <protection locked="0"/>
    </xf>
    <xf numFmtId="0" fontId="41" fillId="34" borderId="0" xfId="43" applyFont="1" applyFill="1" applyAlignment="1">
      <alignment horizontal="left" vertical="center" wrapText="1"/>
    </xf>
    <xf numFmtId="0" fontId="49" fillId="41" borderId="23" xfId="42" applyFont="1" applyFill="1" applyBorder="1" applyAlignment="1" applyProtection="1">
      <alignment horizontal="center" vertical="center" wrapText="1"/>
      <protection locked="0"/>
    </xf>
    <xf numFmtId="0" fontId="49" fillId="41" borderId="25" xfId="42" applyFont="1" applyFill="1" applyBorder="1" applyAlignment="1" applyProtection="1">
      <alignment horizontal="center" vertical="center" wrapText="1"/>
      <protection locked="0"/>
    </xf>
    <xf numFmtId="0" fontId="52" fillId="37" borderId="41" xfId="42" applyFont="1" applyFill="1" applyBorder="1" applyAlignment="1">
      <alignment horizontal="left" vertical="center" wrapText="1"/>
    </xf>
    <xf numFmtId="0" fontId="52" fillId="37" borderId="42" xfId="42" applyFont="1" applyFill="1" applyBorder="1" applyAlignment="1">
      <alignment horizontal="left" vertical="center" wrapText="1"/>
    </xf>
    <xf numFmtId="0" fontId="52" fillId="37" borderId="43" xfId="42" applyFont="1" applyFill="1" applyBorder="1" applyAlignment="1">
      <alignment horizontal="left" vertical="center" wrapText="1"/>
    </xf>
    <xf numFmtId="0" fontId="41" fillId="34" borderId="0" xfId="43" applyFont="1" applyFill="1" applyAlignment="1">
      <alignment horizontal="left" vertical="center"/>
    </xf>
    <xf numFmtId="0" fontId="47" fillId="0" borderId="5" xfId="10" applyFont="1" applyFill="1" applyAlignment="1" applyProtection="1">
      <alignment horizontal="left"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4" xfId="45" xr:uid="{17445A7F-07FD-4F2E-A51E-14AFD492B464}"/>
    <cellStyle name="Input" xfId="9" builtinId="20" customBuiltin="1"/>
    <cellStyle name="Linked Cell" xfId="12" builtinId="24" customBuiltin="1"/>
    <cellStyle name="Neutral" xfId="8" builtinId="28" customBuiltin="1"/>
    <cellStyle name="Normal" xfId="0" builtinId="0"/>
    <cellStyle name="Normal 3 3" xfId="44" xr:uid="{FA1AAE07-044E-4E17-9EE3-8400761FA93C}"/>
    <cellStyle name="Normal 4 3" xfId="43" xr:uid="{C276ABE6-309E-4CDA-BFD4-DB6A222D9F1C}"/>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FEFFB"/>
      <color rgb="FFBBDDF5"/>
      <color rgb="FFDA5914"/>
      <color rgb="FFC8D300"/>
      <color rgb="FFB3C6CE"/>
      <color rgb="FF5B9BD5"/>
      <color rgb="FFD30000"/>
      <color rgb="FF0072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38099</xdr:colOff>
      <xdr:row>0</xdr:row>
      <xdr:rowOff>0</xdr:rowOff>
    </xdr:from>
    <xdr:to>
      <xdr:col>25</xdr:col>
      <xdr:colOff>123825</xdr:colOff>
      <xdr:row>1</xdr:row>
      <xdr:rowOff>801514</xdr:rowOff>
    </xdr:to>
    <xdr:pic>
      <xdr:nvPicPr>
        <xdr:cNvPr id="2" name="Picture 1">
          <a:extLst>
            <a:ext uri="{FF2B5EF4-FFF2-40B4-BE49-F238E27FC236}">
              <a16:creationId xmlns:a16="http://schemas.microsoft.com/office/drawing/2014/main" id="{08652A75-8529-4D2F-B97D-599A1CF2501B}"/>
            </a:ext>
          </a:extLst>
        </xdr:cNvPr>
        <xdr:cNvPicPr>
          <a:picLocks noChangeAspect="1"/>
        </xdr:cNvPicPr>
      </xdr:nvPicPr>
      <xdr:blipFill>
        <a:blip xmlns:r="http://schemas.openxmlformats.org/officeDocument/2006/relationships" r:embed="rId1"/>
        <a:stretch>
          <a:fillRect/>
        </a:stretch>
      </xdr:blipFill>
      <xdr:spPr>
        <a:xfrm>
          <a:off x="13449299" y="0"/>
          <a:ext cx="1914526" cy="9920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207170</xdr:colOff>
      <xdr:row>0</xdr:row>
      <xdr:rowOff>35719</xdr:rowOff>
    </xdr:from>
    <xdr:to>
      <xdr:col>8</xdr:col>
      <xdr:colOff>2326482</xdr:colOff>
      <xdr:row>0</xdr:row>
      <xdr:rowOff>1095375</xdr:rowOff>
    </xdr:to>
    <xdr:pic>
      <xdr:nvPicPr>
        <xdr:cNvPr id="2" name="Picture 1">
          <a:extLst>
            <a:ext uri="{FF2B5EF4-FFF2-40B4-BE49-F238E27FC236}">
              <a16:creationId xmlns:a16="http://schemas.microsoft.com/office/drawing/2014/main" id="{6BD32CCC-6AE2-47E8-B63B-67D0FEE28C48}"/>
            </a:ext>
          </a:extLst>
        </xdr:cNvPr>
        <xdr:cNvPicPr>
          <a:picLocks noChangeAspect="1"/>
        </xdr:cNvPicPr>
      </xdr:nvPicPr>
      <xdr:blipFill>
        <a:blip xmlns:r="http://schemas.openxmlformats.org/officeDocument/2006/relationships" r:embed="rId1"/>
        <a:stretch>
          <a:fillRect/>
        </a:stretch>
      </xdr:blipFill>
      <xdr:spPr>
        <a:xfrm>
          <a:off x="16780670" y="35719"/>
          <a:ext cx="2119312" cy="10596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hdb.org.uk/" TargetMode="External"/><Relationship Id="rId1" Type="http://schemas.openxmlformats.org/officeDocument/2006/relationships/hyperlink" Target="mailto:mark.topliff@ahdb.org.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ahdb.org.uk/livestock-and-the-arable-rotation" TargetMode="External"/><Relationship Id="rId2" Type="http://schemas.openxmlformats.org/officeDocument/2006/relationships/hyperlink" Target="https://ahdb.org.uk/" TargetMode="External"/><Relationship Id="rId1" Type="http://schemas.openxmlformats.org/officeDocument/2006/relationships/hyperlink" Target="mailto:mark.topliff@ahdb.org.uk"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C386A-9A9C-48BE-893B-81133EC91AB6}">
  <sheetPr codeName="Sheet2">
    <tabColor rgb="FF00B050"/>
  </sheetPr>
  <dimension ref="A2:V22"/>
  <sheetViews>
    <sheetView showGridLines="0" showRowColHeaders="0" tabSelected="1" zoomScale="90" zoomScaleNormal="90" workbookViewId="0">
      <selection activeCell="B6" sqref="B6:G6"/>
    </sheetView>
  </sheetViews>
  <sheetFormatPr defaultRowHeight="15" x14ac:dyDescent="0.25"/>
  <cols>
    <col min="1" max="1" width="9.140625" style="121"/>
    <col min="2" max="2" width="12.42578125" style="121" customWidth="1"/>
    <col min="3" max="16384" width="9.140625" style="121"/>
  </cols>
  <sheetData>
    <row r="2" spans="1:22" ht="98.25" customHeight="1" x14ac:dyDescent="0.5">
      <c r="B2" s="122" t="s">
        <v>255</v>
      </c>
    </row>
    <row r="4" spans="1:22" ht="284.25" customHeight="1" x14ac:dyDescent="0.25">
      <c r="B4" s="194" t="s">
        <v>282</v>
      </c>
      <c r="C4" s="194"/>
      <c r="D4" s="194"/>
      <c r="E4" s="194"/>
      <c r="F4" s="194"/>
      <c r="G4" s="194"/>
      <c r="H4" s="194"/>
      <c r="I4" s="194"/>
      <c r="J4" s="194"/>
      <c r="K4" s="194"/>
      <c r="L4" s="194"/>
      <c r="M4" s="194"/>
      <c r="N4" s="194"/>
      <c r="O4" s="194"/>
      <c r="P4" s="194"/>
      <c r="Q4" s="194"/>
      <c r="R4" s="194"/>
      <c r="S4" s="194"/>
      <c r="T4" s="194"/>
      <c r="U4" s="194"/>
      <c r="V4" s="194"/>
    </row>
    <row r="5" spans="1:22" ht="15.75" thickBot="1" x14ac:dyDescent="0.3"/>
    <row r="6" spans="1:22" ht="24" customHeight="1" thickBot="1" x14ac:dyDescent="0.3">
      <c r="A6" s="181"/>
      <c r="B6" s="184" t="s">
        <v>240</v>
      </c>
      <c r="C6" s="185"/>
      <c r="D6" s="185"/>
      <c r="E6" s="185"/>
      <c r="F6" s="185"/>
      <c r="G6" s="186"/>
      <c r="H6" s="182"/>
      <c r="V6" s="121" t="s">
        <v>280</v>
      </c>
    </row>
    <row r="7" spans="1:22" x14ac:dyDescent="0.25">
      <c r="B7" s="157"/>
    </row>
    <row r="8" spans="1:22" ht="15.75" thickBot="1" x14ac:dyDescent="0.3"/>
    <row r="9" spans="1:22" ht="15.75" x14ac:dyDescent="0.25">
      <c r="B9" s="89" t="s">
        <v>217</v>
      </c>
      <c r="C9" s="89"/>
      <c r="D9" s="89"/>
      <c r="E9" s="89"/>
      <c r="F9" s="89"/>
      <c r="G9" s="89"/>
      <c r="H9" s="89"/>
      <c r="I9" s="89"/>
      <c r="J9" s="89"/>
      <c r="K9" s="89"/>
      <c r="L9" s="89"/>
      <c r="M9" s="89"/>
      <c r="N9" s="89"/>
      <c r="O9" s="89"/>
      <c r="P9" s="89"/>
      <c r="Q9" s="89"/>
      <c r="R9" s="89"/>
      <c r="S9" s="89"/>
      <c r="T9" s="89"/>
      <c r="U9" s="89"/>
      <c r="V9" s="89"/>
    </row>
    <row r="10" spans="1:22" ht="15.75" x14ac:dyDescent="0.25">
      <c r="B10" s="90"/>
      <c r="C10" s="90"/>
      <c r="D10" s="90"/>
      <c r="E10" s="90"/>
      <c r="F10" s="90"/>
      <c r="G10" s="90"/>
      <c r="H10" s="90"/>
    </row>
    <row r="11" spans="1:22" ht="60.75" customHeight="1" x14ac:dyDescent="0.25">
      <c r="B11" s="183" t="s">
        <v>226</v>
      </c>
      <c r="C11" s="183"/>
      <c r="D11" s="183"/>
      <c r="E11" s="183"/>
      <c r="F11" s="183"/>
      <c r="G11" s="183"/>
      <c r="H11" s="183"/>
      <c r="I11" s="183"/>
      <c r="J11" s="183"/>
      <c r="K11" s="183"/>
      <c r="L11" s="183"/>
      <c r="M11" s="183"/>
      <c r="N11" s="183"/>
      <c r="O11" s="183"/>
      <c r="P11" s="183"/>
      <c r="Q11" s="183"/>
      <c r="R11" s="183"/>
      <c r="S11" s="183"/>
      <c r="T11" s="183"/>
      <c r="U11" s="183"/>
      <c r="V11" s="183"/>
    </row>
    <row r="12" spans="1:22" ht="15.75" x14ac:dyDescent="0.25">
      <c r="B12" s="90"/>
      <c r="C12" s="91"/>
      <c r="D12" s="91"/>
      <c r="E12" s="91"/>
      <c r="F12" s="91"/>
      <c r="G12" s="91"/>
      <c r="H12" s="91"/>
    </row>
    <row r="13" spans="1:22" x14ac:dyDescent="0.25">
      <c r="B13" s="187" t="s">
        <v>281</v>
      </c>
      <c r="C13" s="187"/>
      <c r="D13" s="187"/>
      <c r="E13" s="187"/>
      <c r="F13" s="187"/>
      <c r="G13" s="187"/>
      <c r="H13" s="187"/>
      <c r="I13" s="187"/>
      <c r="J13" s="187"/>
      <c r="K13" s="187"/>
      <c r="L13" s="187"/>
      <c r="M13" s="187"/>
      <c r="N13" s="187"/>
      <c r="O13" s="187"/>
      <c r="P13" s="187"/>
      <c r="Q13" s="187"/>
      <c r="R13" s="187"/>
      <c r="S13" s="187"/>
      <c r="T13" s="187"/>
      <c r="U13" s="187"/>
      <c r="V13" s="187"/>
    </row>
    <row r="14" spans="1:22" ht="16.5" thickBot="1" x14ac:dyDescent="0.3">
      <c r="B14" s="92"/>
      <c r="C14" s="92"/>
      <c r="D14" s="92"/>
      <c r="E14" s="92"/>
      <c r="F14" s="92"/>
      <c r="G14" s="92"/>
      <c r="H14" s="92"/>
      <c r="I14" s="92"/>
      <c r="J14" s="92"/>
      <c r="K14" s="92"/>
      <c r="L14" s="92"/>
      <c r="M14" s="92"/>
      <c r="N14" s="92"/>
      <c r="O14" s="92"/>
      <c r="P14" s="92"/>
      <c r="Q14" s="92"/>
      <c r="R14" s="92"/>
      <c r="S14" s="92"/>
      <c r="T14" s="92"/>
      <c r="U14" s="92"/>
      <c r="V14" s="92"/>
    </row>
    <row r="15" spans="1:22" ht="15.75" x14ac:dyDescent="0.25">
      <c r="B15" s="89" t="s">
        <v>218</v>
      </c>
      <c r="C15" s="89"/>
      <c r="D15" s="89"/>
      <c r="E15" s="89"/>
      <c r="F15" s="89"/>
      <c r="G15" s="89"/>
      <c r="H15" s="89"/>
      <c r="I15" s="89"/>
      <c r="J15" s="89"/>
      <c r="K15" s="89"/>
      <c r="L15" s="89"/>
      <c r="M15" s="89"/>
      <c r="N15" s="89"/>
      <c r="O15" s="89"/>
      <c r="P15" s="89"/>
      <c r="Q15" s="89"/>
      <c r="R15" s="89"/>
      <c r="S15" s="89"/>
      <c r="T15" s="89"/>
      <c r="U15" s="89"/>
      <c r="V15" s="89"/>
    </row>
    <row r="16" spans="1:22" ht="15.75" x14ac:dyDescent="0.25">
      <c r="B16" s="90"/>
      <c r="C16" s="90"/>
      <c r="D16" s="90"/>
      <c r="E16" s="90"/>
      <c r="F16" s="90"/>
      <c r="G16" s="90"/>
      <c r="H16" s="90"/>
    </row>
    <row r="17" spans="2:22" ht="84.75" customHeight="1" x14ac:dyDescent="0.25">
      <c r="B17" s="106" t="s">
        <v>219</v>
      </c>
      <c r="C17" s="183" t="s">
        <v>220</v>
      </c>
      <c r="D17" s="183"/>
      <c r="E17" s="183"/>
      <c r="F17" s="183"/>
      <c r="G17" s="183"/>
      <c r="H17" s="183"/>
      <c r="I17" s="183"/>
    </row>
    <row r="18" spans="2:22" ht="15.75" x14ac:dyDescent="0.25">
      <c r="B18" s="94"/>
      <c r="C18" s="95"/>
      <c r="D18" s="95"/>
      <c r="E18" s="95"/>
      <c r="F18" s="95"/>
      <c r="G18" s="95"/>
      <c r="H18" s="95"/>
    </row>
    <row r="19" spans="2:22" ht="15.75" x14ac:dyDescent="0.25">
      <c r="B19" s="95" t="s">
        <v>221</v>
      </c>
      <c r="C19" s="94" t="s">
        <v>222</v>
      </c>
      <c r="D19" s="94"/>
      <c r="E19" s="94"/>
      <c r="F19" s="94"/>
      <c r="G19" s="94"/>
      <c r="H19" s="94"/>
    </row>
    <row r="20" spans="2:22" ht="15.75" x14ac:dyDescent="0.25">
      <c r="B20" s="96" t="s">
        <v>223</v>
      </c>
      <c r="C20" s="174" t="s">
        <v>253</v>
      </c>
      <c r="D20" s="97"/>
      <c r="E20" s="97"/>
      <c r="F20" s="97"/>
      <c r="G20" s="97"/>
      <c r="H20" s="97"/>
    </row>
    <row r="21" spans="2:22" ht="15.75" x14ac:dyDescent="0.25">
      <c r="B21" s="96" t="s">
        <v>224</v>
      </c>
      <c r="C21" s="107" t="s">
        <v>225</v>
      </c>
      <c r="D21" s="107"/>
      <c r="E21" s="107"/>
      <c r="F21" s="107"/>
      <c r="G21" s="107"/>
      <c r="H21" s="107"/>
    </row>
    <row r="22" spans="2:22" ht="16.5" thickBot="1" x14ac:dyDescent="0.3">
      <c r="B22" s="176"/>
      <c r="C22" s="175"/>
      <c r="D22" s="176"/>
      <c r="E22" s="176"/>
      <c r="F22" s="176"/>
      <c r="G22" s="176"/>
      <c r="H22" s="176"/>
      <c r="I22" s="176"/>
      <c r="J22" s="176"/>
      <c r="K22" s="176"/>
      <c r="L22" s="176"/>
      <c r="M22" s="176"/>
      <c r="N22" s="176"/>
      <c r="O22" s="176"/>
      <c r="P22" s="176"/>
      <c r="Q22" s="176"/>
      <c r="R22" s="176"/>
      <c r="S22" s="176"/>
      <c r="T22" s="176"/>
      <c r="U22" s="176"/>
      <c r="V22" s="176"/>
    </row>
  </sheetData>
  <sheetProtection algorithmName="SHA-512" hashValue="9PwmoraxLZk2ZPFMsEY+CckwzTk7+30E588aqSYOdYeSKbrKS3TQWRBb0RMTWr1jL2Jb7mz62aRrrB8kzbGwtQ==" saltValue="B/lWGFpeSQbYDid8njl9pQ==" spinCount="100000" sheet="1" objects="1" scenarios="1" selectLockedCells="1"/>
  <mergeCells count="5">
    <mergeCell ref="C17:I17"/>
    <mergeCell ref="B4:V4"/>
    <mergeCell ref="B6:G6"/>
    <mergeCell ref="B11:V11"/>
    <mergeCell ref="B13:V13"/>
  </mergeCells>
  <hyperlinks>
    <hyperlink ref="B6:F6" location="'Mix and match calculator'!D4" display="Click here to go to 'mix and match' calculator" xr:uid="{B7BAF824-47E3-4F81-8A41-651E31CC53A3}"/>
    <hyperlink ref="C20" r:id="rId1" xr:uid="{E049AD13-FDC6-48D5-8E02-60D9B53F983B}"/>
    <hyperlink ref="C21" r:id="rId2" xr:uid="{5B5C4084-C725-44C5-A873-9F1C63D09CAF}"/>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BC110"/>
  <sheetViews>
    <sheetView showGridLines="0" showRowColHeaders="0" zoomScale="90" zoomScaleNormal="90" workbookViewId="0">
      <selection activeCell="D4" sqref="D4"/>
    </sheetView>
  </sheetViews>
  <sheetFormatPr defaultRowHeight="15" x14ac:dyDescent="0.25"/>
  <cols>
    <col min="1" max="1" width="41.42578125" customWidth="1"/>
    <col min="2" max="2" width="55.7109375" customWidth="1"/>
    <col min="3" max="3" width="30.42578125" customWidth="1"/>
    <col min="4" max="4" width="36.7109375" customWidth="1"/>
    <col min="5" max="5" width="28.28515625" customWidth="1"/>
    <col min="6" max="6" width="27.42578125" customWidth="1"/>
    <col min="7" max="7" width="15.42578125" customWidth="1"/>
    <col min="8" max="8" width="13.140625" customWidth="1"/>
    <col min="9" max="9" width="44.85546875" customWidth="1"/>
    <col min="10" max="11" width="7.85546875" hidden="1" customWidth="1"/>
    <col min="12" max="12" width="24.28515625" hidden="1" customWidth="1"/>
    <col min="13" max="13" width="5.5703125" hidden="1" customWidth="1"/>
    <col min="14" max="14" width="3.42578125" hidden="1" customWidth="1"/>
    <col min="15" max="15" width="24.85546875" hidden="1" customWidth="1"/>
    <col min="16" max="16" width="5.5703125" hidden="1" customWidth="1"/>
    <col min="17" max="17" width="0" hidden="1" customWidth="1"/>
    <col min="18" max="18" width="23.85546875" hidden="1" customWidth="1"/>
    <col min="19" max="19" width="5.5703125" hidden="1" customWidth="1"/>
    <col min="20" max="20" width="0" hidden="1" customWidth="1"/>
    <col min="21" max="21" width="22.7109375" style="1" hidden="1" customWidth="1"/>
    <col min="22" max="22" width="5.5703125" style="1" hidden="1" customWidth="1"/>
    <col min="23" max="23" width="0" style="1" hidden="1" customWidth="1"/>
    <col min="24" max="24" width="13.85546875" hidden="1" customWidth="1"/>
    <col min="25" max="25" width="5.5703125" hidden="1" customWidth="1"/>
    <col min="26" max="26" width="0" hidden="1" customWidth="1"/>
    <col min="27" max="27" width="12.7109375" hidden="1" customWidth="1"/>
    <col min="28" max="28" width="7.7109375" hidden="1" customWidth="1"/>
    <col min="29" max="29" width="0" hidden="1" customWidth="1"/>
    <col min="30" max="30" width="37.5703125" hidden="1" customWidth="1"/>
    <col min="31" max="31" width="4.42578125" hidden="1" customWidth="1"/>
    <col min="32" max="32" width="0" hidden="1" customWidth="1"/>
    <col min="33" max="33" width="41.28515625" hidden="1" customWidth="1"/>
    <col min="34" max="34" width="4.42578125" hidden="1" customWidth="1"/>
    <col min="35" max="35" width="0" hidden="1" customWidth="1"/>
    <col min="36" max="36" width="28.42578125" hidden="1" customWidth="1"/>
    <col min="37" max="37" width="4.42578125" hidden="1" customWidth="1"/>
    <col min="38" max="38" width="0" hidden="1" customWidth="1"/>
    <col min="39" max="39" width="31.42578125" hidden="1" customWidth="1"/>
    <col min="40" max="40" width="4.42578125" hidden="1" customWidth="1"/>
    <col min="41" max="41" width="0" hidden="1" customWidth="1"/>
    <col min="42" max="42" width="47" hidden="1" customWidth="1"/>
    <col min="43" max="43" width="3.28515625" hidden="1" customWidth="1"/>
    <col min="44" max="44" width="0" hidden="1" customWidth="1"/>
    <col min="45" max="45" width="26.28515625" hidden="1" customWidth="1"/>
    <col min="46" max="46" width="3.28515625" hidden="1" customWidth="1"/>
    <col min="47" max="47" width="0" hidden="1" customWidth="1"/>
    <col min="48" max="48" width="76.140625" hidden="1" customWidth="1"/>
    <col min="49" max="49" width="3.28515625" hidden="1" customWidth="1"/>
    <col min="50" max="50" width="0" hidden="1" customWidth="1"/>
    <col min="51" max="51" width="13.7109375" hidden="1" customWidth="1"/>
    <col min="52" max="52" width="5.5703125" hidden="1" customWidth="1"/>
    <col min="53" max="53" width="0" hidden="1" customWidth="1"/>
    <col min="54" max="54" width="36.42578125" hidden="1" customWidth="1"/>
    <col min="55" max="55" width="6.7109375" hidden="1" customWidth="1"/>
  </cols>
  <sheetData>
    <row r="1" spans="1:55" s="1" customFormat="1" ht="141" customHeight="1" x14ac:dyDescent="0.65">
      <c r="A1" s="31" t="s">
        <v>255</v>
      </c>
    </row>
    <row r="2" spans="1:55" s="1" customFormat="1" ht="24.75" customHeight="1" thickBot="1" x14ac:dyDescent="0.3">
      <c r="A2" s="12"/>
    </row>
    <row r="3" spans="1:55" s="1" customFormat="1" ht="132" x14ac:dyDescent="0.25">
      <c r="A3" s="20" t="s">
        <v>194</v>
      </c>
      <c r="B3" s="36"/>
      <c r="C3" s="37" t="s">
        <v>195</v>
      </c>
      <c r="D3" s="38" t="s">
        <v>196</v>
      </c>
      <c r="E3" s="38" t="s">
        <v>197</v>
      </c>
      <c r="F3" s="39" t="s">
        <v>202</v>
      </c>
      <c r="G3" s="40" t="s">
        <v>198</v>
      </c>
      <c r="H3" s="41"/>
      <c r="J3" s="4" t="s">
        <v>86</v>
      </c>
      <c r="L3" s="4" t="s">
        <v>87</v>
      </c>
      <c r="O3" s="4" t="s">
        <v>88</v>
      </c>
      <c r="R3" s="4" t="s">
        <v>148</v>
      </c>
      <c r="U3" s="4" t="s">
        <v>132</v>
      </c>
      <c r="X3" s="4" t="s">
        <v>89</v>
      </c>
      <c r="AA3" s="4" t="s">
        <v>90</v>
      </c>
      <c r="AD3" s="4" t="s">
        <v>91</v>
      </c>
      <c r="AG3" s="4" t="s">
        <v>92</v>
      </c>
      <c r="AJ3" s="4" t="s">
        <v>11</v>
      </c>
      <c r="AM3" s="4" t="s">
        <v>93</v>
      </c>
      <c r="AP3" s="4" t="s">
        <v>94</v>
      </c>
      <c r="AS3" s="4" t="s">
        <v>98</v>
      </c>
      <c r="AV3" s="4" t="s">
        <v>99</v>
      </c>
      <c r="AY3" s="4" t="s">
        <v>100</v>
      </c>
      <c r="BB3" s="4" t="s">
        <v>101</v>
      </c>
    </row>
    <row r="4" spans="1:55" ht="42" customHeight="1" x14ac:dyDescent="0.25">
      <c r="B4" s="42" t="str">
        <f>'Options details'!B3</f>
        <v>1) Boundary fencing</v>
      </c>
      <c r="C4" s="177" t="s">
        <v>176</v>
      </c>
      <c r="D4" s="34" t="s">
        <v>151</v>
      </c>
      <c r="E4" s="23">
        <v>0</v>
      </c>
      <c r="F4" s="21" t="str">
        <f>_xlfn.IFNA(VLOOKUP(D4,L5:M10,2,FALSE),"")</f>
        <v/>
      </c>
      <c r="G4" s="32" t="str">
        <f>IF(D4="Select option","£0",PRODUCT(E4,F4))</f>
        <v>£0</v>
      </c>
      <c r="H4" s="43" t="s">
        <v>154</v>
      </c>
      <c r="L4" s="1" t="s">
        <v>151</v>
      </c>
      <c r="M4" s="1"/>
      <c r="N4" s="1"/>
      <c r="O4" s="1" t="s">
        <v>151</v>
      </c>
      <c r="P4" s="1"/>
      <c r="Q4" s="1"/>
      <c r="R4" s="1" t="s">
        <v>151</v>
      </c>
      <c r="S4" s="1"/>
      <c r="T4" s="1"/>
      <c r="U4" s="1" t="s">
        <v>151</v>
      </c>
      <c r="X4" s="1" t="s">
        <v>151</v>
      </c>
      <c r="Y4" s="1"/>
      <c r="Z4" s="1"/>
      <c r="AA4" s="1" t="s">
        <v>151</v>
      </c>
      <c r="AB4" s="1"/>
      <c r="AC4" s="1"/>
      <c r="AD4" s="1" t="s">
        <v>151</v>
      </c>
      <c r="AE4" s="16"/>
      <c r="AF4" s="1"/>
      <c r="AG4" s="1" t="s">
        <v>151</v>
      </c>
      <c r="AH4" s="1"/>
      <c r="AI4" s="1"/>
      <c r="AJ4" s="1" t="s">
        <v>151</v>
      </c>
      <c r="AK4" s="1"/>
      <c r="AL4" s="1"/>
      <c r="AM4" s="1" t="s">
        <v>151</v>
      </c>
      <c r="AN4" s="1"/>
      <c r="AO4" s="1"/>
      <c r="AP4" s="1" t="s">
        <v>151</v>
      </c>
      <c r="AQ4" s="1"/>
      <c r="AR4" s="1"/>
      <c r="AS4" s="1" t="s">
        <v>151</v>
      </c>
      <c r="AT4" s="1"/>
      <c r="AU4" s="1"/>
      <c r="AV4" s="1" t="s">
        <v>151</v>
      </c>
      <c r="AW4" s="1"/>
      <c r="AX4" s="1"/>
      <c r="AY4" s="1" t="s">
        <v>151</v>
      </c>
      <c r="AZ4" s="1"/>
      <c r="BA4" s="1"/>
      <c r="BB4" s="1" t="s">
        <v>151</v>
      </c>
      <c r="BC4" s="1"/>
    </row>
    <row r="5" spans="1:55" ht="42" customHeight="1" x14ac:dyDescent="0.25">
      <c r="B5" s="44" t="str">
        <f>'Options details'!B8</f>
        <v>2) Internal fencing</v>
      </c>
      <c r="C5" s="177" t="s">
        <v>177</v>
      </c>
      <c r="D5" s="35" t="s">
        <v>151</v>
      </c>
      <c r="E5" s="24">
        <v>0</v>
      </c>
      <c r="F5" s="22" t="str">
        <f>_xlfn.IFNA(VLOOKUP(D5,O5:P10,2,FALSE),"")</f>
        <v/>
      </c>
      <c r="G5" s="33" t="str">
        <f>IF(D5="Select option","£0",PRODUCT(E5,F5))</f>
        <v>£0</v>
      </c>
      <c r="H5" s="45" t="s">
        <v>154</v>
      </c>
      <c r="L5" s="6" t="s">
        <v>75</v>
      </c>
      <c r="M5" s="7">
        <v>2</v>
      </c>
      <c r="N5" s="2"/>
      <c r="O5" s="6" t="s">
        <v>81</v>
      </c>
      <c r="P5" s="7">
        <v>2</v>
      </c>
      <c r="Q5" s="2"/>
      <c r="R5" s="5" t="s">
        <v>52</v>
      </c>
      <c r="S5" s="5">
        <v>0</v>
      </c>
      <c r="T5" s="2"/>
      <c r="U5" s="5" t="s">
        <v>52</v>
      </c>
      <c r="V5" s="5">
        <v>0</v>
      </c>
      <c r="W5" s="2"/>
      <c r="X5" s="10" t="s">
        <v>51</v>
      </c>
      <c r="Y5" s="9">
        <v>0</v>
      </c>
      <c r="Z5" s="2"/>
      <c r="AA5" s="8" t="s">
        <v>62</v>
      </c>
      <c r="AB5" s="9">
        <v>0</v>
      </c>
      <c r="AC5" s="2"/>
      <c r="AD5" s="5" t="s">
        <v>52</v>
      </c>
      <c r="AE5" s="5">
        <v>0</v>
      </c>
      <c r="AF5" s="2"/>
      <c r="AG5" s="9" t="s">
        <v>31</v>
      </c>
      <c r="AH5" s="9">
        <v>79</v>
      </c>
      <c r="AJ5" s="5" t="s">
        <v>43</v>
      </c>
      <c r="AK5" s="5">
        <v>140</v>
      </c>
      <c r="AM5" s="8" t="s">
        <v>106</v>
      </c>
      <c r="AN5" s="5">
        <v>0</v>
      </c>
      <c r="AP5" s="5" t="s">
        <v>162</v>
      </c>
      <c r="AQ5" s="5">
        <v>60</v>
      </c>
      <c r="AS5" s="5" t="s">
        <v>45</v>
      </c>
      <c r="AT5" s="5">
        <v>85</v>
      </c>
      <c r="AU5" s="1"/>
      <c r="AV5" s="5" t="s">
        <v>8</v>
      </c>
      <c r="AW5" s="5">
        <v>10</v>
      </c>
      <c r="AY5" s="5" t="s">
        <v>48</v>
      </c>
      <c r="AZ5" s="5">
        <v>0.05</v>
      </c>
      <c r="BB5" s="5" t="s">
        <v>52</v>
      </c>
      <c r="BC5" s="5">
        <v>0</v>
      </c>
    </row>
    <row r="6" spans="1:55" ht="42" customHeight="1" x14ac:dyDescent="0.25">
      <c r="B6" s="42" t="str">
        <f>'Options details'!B14</f>
        <v>3a) Water troughs</v>
      </c>
      <c r="C6" s="177" t="s">
        <v>178</v>
      </c>
      <c r="D6" s="35" t="s">
        <v>151</v>
      </c>
      <c r="E6" s="25">
        <v>0</v>
      </c>
      <c r="F6" s="21" t="str">
        <f>_xlfn.IFNA(VLOOKUP(D6,R6:S8,2,FALSE),"")</f>
        <v/>
      </c>
      <c r="G6" s="32" t="str">
        <f t="shared" ref="G6:G19" si="0">IF(D6="Select option","£0",PRODUCT(E6,F6))</f>
        <v>£0</v>
      </c>
      <c r="H6" s="43" t="s">
        <v>154</v>
      </c>
      <c r="L6" s="6" t="s">
        <v>76</v>
      </c>
      <c r="M6" s="7">
        <v>4</v>
      </c>
      <c r="N6" s="2"/>
      <c r="O6" s="6" t="s">
        <v>82</v>
      </c>
      <c r="P6" s="7">
        <v>3</v>
      </c>
      <c r="Q6" s="2"/>
      <c r="R6" s="8" t="s">
        <v>152</v>
      </c>
      <c r="S6" s="9">
        <v>555</v>
      </c>
      <c r="T6" s="2"/>
      <c r="U6" s="11" t="s">
        <v>136</v>
      </c>
      <c r="V6" s="9">
        <v>1.85</v>
      </c>
      <c r="W6" s="2"/>
      <c r="X6" s="10" t="s">
        <v>60</v>
      </c>
      <c r="Y6" s="9">
        <v>0.03</v>
      </c>
      <c r="Z6" s="2"/>
      <c r="AA6" s="8" t="s">
        <v>60</v>
      </c>
      <c r="AB6" s="9">
        <v>6.6400000000000001E-3</v>
      </c>
      <c r="AC6" s="2"/>
      <c r="AD6" s="9" t="s">
        <v>34</v>
      </c>
      <c r="AE6" s="9">
        <v>34</v>
      </c>
      <c r="AF6" s="2"/>
      <c r="AG6" s="9" t="s">
        <v>32</v>
      </c>
      <c r="AH6" s="9">
        <v>136</v>
      </c>
      <c r="AJ6" s="5" t="s">
        <v>44</v>
      </c>
      <c r="AK6" s="5">
        <v>170</v>
      </c>
      <c r="AM6" s="8" t="s">
        <v>141</v>
      </c>
      <c r="AN6" s="5">
        <v>322</v>
      </c>
      <c r="AP6" s="5" t="s">
        <v>161</v>
      </c>
      <c r="AQ6" s="5">
        <v>0</v>
      </c>
      <c r="AS6" s="5" t="s">
        <v>97</v>
      </c>
      <c r="AT6" s="5">
        <v>0</v>
      </c>
      <c r="AU6" s="1"/>
      <c r="AV6" s="5" t="s">
        <v>9</v>
      </c>
      <c r="AW6" s="5">
        <v>20</v>
      </c>
      <c r="AY6" s="5" t="s">
        <v>6</v>
      </c>
      <c r="AZ6" s="5">
        <v>0.08</v>
      </c>
      <c r="BB6" s="5" t="s">
        <v>55</v>
      </c>
      <c r="BC6" s="5">
        <v>0.45</v>
      </c>
    </row>
    <row r="7" spans="1:55" s="1" customFormat="1" ht="42" customHeight="1" x14ac:dyDescent="0.25">
      <c r="B7" s="44" t="str">
        <f>'Options details'!B18</f>
        <v>3b) Water pipes and fittings</v>
      </c>
      <c r="C7" s="177" t="s">
        <v>179</v>
      </c>
      <c r="D7" s="35" t="s">
        <v>151</v>
      </c>
      <c r="E7" s="24">
        <v>0</v>
      </c>
      <c r="F7" s="22" t="str">
        <f>_xlfn.IFNA(VLOOKUP(D7,U6:V7,2,FALSE),"")</f>
        <v/>
      </c>
      <c r="G7" s="33" t="str">
        <f t="shared" si="0"/>
        <v>£0</v>
      </c>
      <c r="H7" s="45" t="s">
        <v>154</v>
      </c>
      <c r="L7" s="6" t="s">
        <v>77</v>
      </c>
      <c r="M7" s="7">
        <v>7</v>
      </c>
      <c r="N7" s="2"/>
      <c r="O7" s="6" t="s">
        <v>83</v>
      </c>
      <c r="P7" s="7">
        <v>7</v>
      </c>
      <c r="Q7" s="2"/>
      <c r="R7" s="8" t="s">
        <v>124</v>
      </c>
      <c r="S7" s="9">
        <v>4050</v>
      </c>
      <c r="T7" s="2"/>
      <c r="U7" s="11" t="s">
        <v>137</v>
      </c>
      <c r="V7" s="9">
        <v>7.2</v>
      </c>
      <c r="W7" s="2"/>
      <c r="X7" s="2"/>
      <c r="Y7" s="2"/>
      <c r="Z7" s="2"/>
      <c r="AA7" s="2"/>
      <c r="AB7" s="2"/>
      <c r="AC7" s="2"/>
      <c r="AD7" s="15" t="s">
        <v>151</v>
      </c>
      <c r="AE7" s="17"/>
      <c r="AF7" s="2"/>
      <c r="AG7" s="9" t="s">
        <v>33</v>
      </c>
      <c r="AH7" s="9">
        <v>203</v>
      </c>
      <c r="AI7"/>
      <c r="AJ7" s="5" t="s">
        <v>64</v>
      </c>
      <c r="AK7" s="5">
        <v>200</v>
      </c>
      <c r="AL7"/>
      <c r="AM7" s="8" t="s">
        <v>142</v>
      </c>
      <c r="AN7" s="5">
        <v>163</v>
      </c>
      <c r="AO7"/>
      <c r="AP7"/>
      <c r="AQ7"/>
      <c r="AR7"/>
      <c r="AS7"/>
      <c r="AT7"/>
      <c r="AU7"/>
      <c r="AV7" s="5" t="s">
        <v>10</v>
      </c>
      <c r="AW7" s="5">
        <v>30</v>
      </c>
      <c r="AX7"/>
      <c r="AY7" s="5" t="s">
        <v>7</v>
      </c>
      <c r="AZ7" s="5">
        <v>0.16</v>
      </c>
      <c r="BA7"/>
      <c r="BB7" s="5" t="s">
        <v>53</v>
      </c>
      <c r="BC7" s="5">
        <v>0.6</v>
      </c>
    </row>
    <row r="8" spans="1:55" ht="42" customHeight="1" x14ac:dyDescent="0.25">
      <c r="B8" s="42" t="str">
        <f>'Options details'!B22</f>
        <v>3c) Water charges</v>
      </c>
      <c r="C8" s="177" t="s">
        <v>180</v>
      </c>
      <c r="D8" s="35" t="s">
        <v>151</v>
      </c>
      <c r="E8" s="26">
        <v>0</v>
      </c>
      <c r="F8" s="21" t="str">
        <f>_xlfn.IFNA(VLOOKUP(D8,X5:Y6,2,FALSE),"")</f>
        <v/>
      </c>
      <c r="G8" s="32" t="str">
        <f t="shared" si="0"/>
        <v>£0</v>
      </c>
      <c r="H8" s="43" t="s">
        <v>155</v>
      </c>
      <c r="L8" s="6" t="s">
        <v>78</v>
      </c>
      <c r="M8" s="7">
        <v>4</v>
      </c>
      <c r="N8" s="2"/>
      <c r="O8" s="6" t="s">
        <v>84</v>
      </c>
      <c r="P8" s="7">
        <v>2.5</v>
      </c>
      <c r="Q8" s="2"/>
      <c r="R8" s="8" t="s">
        <v>153</v>
      </c>
      <c r="S8" s="9">
        <v>516</v>
      </c>
      <c r="T8" s="2"/>
      <c r="U8" s="2"/>
      <c r="V8" s="2"/>
      <c r="W8" s="2"/>
      <c r="X8" s="2"/>
      <c r="Y8" s="2"/>
      <c r="Z8" s="2"/>
      <c r="AA8" s="2"/>
      <c r="AB8" s="2"/>
      <c r="AC8" s="2"/>
      <c r="AD8" s="13" t="s">
        <v>52</v>
      </c>
      <c r="AE8" s="14">
        <v>0</v>
      </c>
      <c r="AF8" s="2"/>
      <c r="AG8" s="2"/>
      <c r="AH8" s="2"/>
      <c r="AI8" s="1"/>
      <c r="AJ8" s="1"/>
      <c r="AK8" s="1"/>
      <c r="AL8" s="1"/>
      <c r="AM8" s="1"/>
      <c r="AN8" s="1"/>
      <c r="AO8" s="1"/>
      <c r="AP8" s="1"/>
      <c r="AQ8" s="1"/>
      <c r="AR8" s="1"/>
      <c r="AS8" s="1"/>
      <c r="AT8" s="1"/>
      <c r="AU8" s="1"/>
      <c r="AV8" s="1"/>
      <c r="AW8" s="1"/>
      <c r="AX8" s="1"/>
      <c r="AY8" s="1"/>
      <c r="AZ8" s="1"/>
      <c r="BA8" s="1"/>
      <c r="BB8" s="5" t="s">
        <v>156</v>
      </c>
      <c r="BC8" s="5">
        <v>3</v>
      </c>
    </row>
    <row r="9" spans="1:55" ht="42" customHeight="1" x14ac:dyDescent="0.25">
      <c r="B9" s="44" t="str">
        <f>'Options details'!B26</f>
        <v>3d) Electricity costs</v>
      </c>
      <c r="C9" s="177" t="s">
        <v>181</v>
      </c>
      <c r="D9" s="35" t="s">
        <v>151</v>
      </c>
      <c r="E9" s="27">
        <v>0</v>
      </c>
      <c r="F9" s="55" t="str">
        <f>_xlfn.IFNA(VLOOKUP(D9,AA5:AB6,2,FALSE),"")</f>
        <v/>
      </c>
      <c r="G9" s="54" t="str">
        <f>IF(D9="Select option","£0",PRODUCT(E9,F9,E10))</f>
        <v>£0</v>
      </c>
      <c r="H9" s="45" t="s">
        <v>155</v>
      </c>
      <c r="L9" s="6" t="s">
        <v>79</v>
      </c>
      <c r="M9" s="7">
        <v>6</v>
      </c>
      <c r="N9" s="2"/>
      <c r="O9" s="6" t="s">
        <v>85</v>
      </c>
      <c r="P9" s="7">
        <v>5</v>
      </c>
      <c r="Q9" s="2"/>
      <c r="R9" s="2"/>
      <c r="S9" s="2"/>
      <c r="T9" s="2"/>
      <c r="U9" s="2"/>
      <c r="V9" s="2"/>
      <c r="W9" s="2"/>
      <c r="X9" s="2"/>
      <c r="Y9" s="2"/>
      <c r="Z9" s="2"/>
      <c r="AA9" s="2"/>
      <c r="AB9" s="2"/>
      <c r="AC9" s="2"/>
      <c r="AD9" s="9" t="s">
        <v>39</v>
      </c>
      <c r="AE9" s="9">
        <v>250</v>
      </c>
      <c r="AF9" s="2"/>
      <c r="AG9" s="2"/>
      <c r="AH9" s="2"/>
    </row>
    <row r="10" spans="1:55" ht="42" customHeight="1" x14ac:dyDescent="0.25">
      <c r="B10" s="46" t="str">
        <f>CONCATENATE(B9," - energisers")</f>
        <v>3d) Electricity costs - energisers</v>
      </c>
      <c r="C10" s="172"/>
      <c r="D10" s="28" t="s">
        <v>192</v>
      </c>
      <c r="E10" s="25">
        <v>0</v>
      </c>
      <c r="F10" s="21"/>
      <c r="G10" s="32"/>
      <c r="H10" s="43"/>
      <c r="L10" s="6" t="s">
        <v>80</v>
      </c>
      <c r="M10" s="7">
        <v>10.5</v>
      </c>
      <c r="N10" s="2"/>
      <c r="O10" s="6" t="s">
        <v>5</v>
      </c>
      <c r="P10" s="7">
        <v>10.5</v>
      </c>
      <c r="Q10" s="2"/>
      <c r="R10" s="2"/>
      <c r="S10" s="2"/>
      <c r="T10" s="2"/>
      <c r="U10" s="2"/>
      <c r="V10" s="2"/>
      <c r="W10" s="2"/>
      <c r="X10" s="2"/>
      <c r="Y10" s="2"/>
      <c r="Z10" s="2"/>
      <c r="AA10" s="2"/>
      <c r="AB10" s="2"/>
      <c r="AC10" s="2"/>
      <c r="AD10" s="2"/>
      <c r="AE10" s="2"/>
      <c r="AF10" s="2"/>
      <c r="AG10" s="2"/>
      <c r="AH10" s="2"/>
    </row>
    <row r="11" spans="1:55" ht="42" customHeight="1" x14ac:dyDescent="0.25">
      <c r="B11" s="44" t="str">
        <f>CONCATENATE('Options details'!B30," - herbicides")</f>
        <v>4a) Ley Establishment - herbicides</v>
      </c>
      <c r="C11" s="177" t="s">
        <v>182</v>
      </c>
      <c r="D11" s="35" t="s">
        <v>151</v>
      </c>
      <c r="E11" s="29">
        <v>0</v>
      </c>
      <c r="F11" s="22" t="str">
        <f>_xlfn.IFNA(VLOOKUP(D11,AD5:AE6,2,FALSE),"")</f>
        <v/>
      </c>
      <c r="G11" s="33" t="str">
        <f t="shared" si="0"/>
        <v>£0</v>
      </c>
      <c r="H11" s="45" t="s">
        <v>154</v>
      </c>
      <c r="R11" s="2"/>
      <c r="S11" s="2"/>
      <c r="U11" s="2"/>
      <c r="V11" s="2"/>
      <c r="AD11" s="2"/>
      <c r="AE11" s="2"/>
    </row>
    <row r="12" spans="1:55" s="1" customFormat="1" ht="42" customHeight="1" x14ac:dyDescent="0.25">
      <c r="B12" s="42" t="str">
        <f>CONCATENATE('Options details'!B30," - fertiliser")</f>
        <v>4a) Ley Establishment - fertiliser</v>
      </c>
      <c r="C12" s="178" t="s">
        <v>183</v>
      </c>
      <c r="D12" s="35" t="s">
        <v>151</v>
      </c>
      <c r="E12" s="29">
        <v>0</v>
      </c>
      <c r="F12" s="21" t="str">
        <f>_xlfn.IFNA(VLOOKUP(D12,AD8:AF9,2,FALSE),"")</f>
        <v/>
      </c>
      <c r="G12" s="32" t="str">
        <f t="shared" si="0"/>
        <v>£0</v>
      </c>
      <c r="H12" s="43" t="s">
        <v>154</v>
      </c>
      <c r="L12"/>
      <c r="M12"/>
      <c r="N12"/>
      <c r="O12"/>
      <c r="P12"/>
      <c r="Q12"/>
      <c r="R12"/>
      <c r="S12"/>
      <c r="T12"/>
      <c r="X12"/>
      <c r="Y12"/>
      <c r="Z12"/>
      <c r="AA12"/>
      <c r="AB12"/>
      <c r="AC12"/>
      <c r="AD12" s="2"/>
      <c r="AE12" s="2"/>
      <c r="AF12"/>
      <c r="AG12"/>
      <c r="AH12"/>
      <c r="AI12"/>
      <c r="AJ12"/>
      <c r="AK12"/>
      <c r="AL12"/>
      <c r="AM12"/>
      <c r="AN12"/>
      <c r="AO12"/>
      <c r="AP12"/>
      <c r="AQ12"/>
      <c r="AR12"/>
      <c r="AS12"/>
      <c r="AT12"/>
      <c r="AU12"/>
      <c r="AV12"/>
      <c r="AW12"/>
      <c r="AX12"/>
      <c r="AY12"/>
      <c r="AZ12"/>
      <c r="BA12"/>
      <c r="BB12"/>
      <c r="BC12"/>
    </row>
    <row r="13" spans="1:55" s="1" customFormat="1" ht="42" customHeight="1" x14ac:dyDescent="0.25">
      <c r="B13" s="44" t="str">
        <f>'Options details'!B34</f>
        <v>4b) Tillage system</v>
      </c>
      <c r="C13" s="178" t="s">
        <v>184</v>
      </c>
      <c r="D13" s="35" t="s">
        <v>151</v>
      </c>
      <c r="E13" s="29">
        <v>0</v>
      </c>
      <c r="F13" s="22" t="str">
        <f>_xlfn.IFNA(VLOOKUP(D13,AG5:AH7,2,FALSE),"")</f>
        <v/>
      </c>
      <c r="G13" s="33" t="str">
        <f t="shared" si="0"/>
        <v>£0</v>
      </c>
      <c r="H13" s="45" t="s">
        <v>154</v>
      </c>
      <c r="R13"/>
      <c r="S13"/>
      <c r="AD13" s="2"/>
      <c r="AE13" s="2"/>
    </row>
    <row r="14" spans="1:55" s="1" customFormat="1" ht="42" customHeight="1" x14ac:dyDescent="0.25">
      <c r="B14" s="42" t="str">
        <f>'Options details'!B37</f>
        <v>5) Type of ley</v>
      </c>
      <c r="C14" s="178" t="s">
        <v>185</v>
      </c>
      <c r="D14" s="35" t="s">
        <v>151</v>
      </c>
      <c r="E14" s="29">
        <v>0</v>
      </c>
      <c r="F14" s="21" t="str">
        <f>_xlfn.IFNA(VLOOKUP(D14,AJ5:AK7,2,FALSE),"")</f>
        <v/>
      </c>
      <c r="G14" s="32" t="str">
        <f t="shared" si="0"/>
        <v>£0</v>
      </c>
      <c r="H14" s="43" t="s">
        <v>154</v>
      </c>
      <c r="AD14"/>
      <c r="AE14"/>
    </row>
    <row r="15" spans="1:55" s="1" customFormat="1" ht="42" customHeight="1" x14ac:dyDescent="0.25">
      <c r="B15" s="44" t="str">
        <f>'Options details'!B41</f>
        <v>6a) Inorganic fertiliser</v>
      </c>
      <c r="C15" s="178" t="s">
        <v>186</v>
      </c>
      <c r="D15" s="35" t="s">
        <v>151</v>
      </c>
      <c r="E15" s="29">
        <v>0</v>
      </c>
      <c r="F15" s="22" t="str">
        <f>_xlfn.IFNA(VLOOKUP(D15,AM5:AN7,2,FALSE),"")</f>
        <v/>
      </c>
      <c r="G15" s="33" t="str">
        <f t="shared" si="0"/>
        <v>£0</v>
      </c>
      <c r="H15" s="45" t="s">
        <v>155</v>
      </c>
      <c r="AD15"/>
      <c r="AE15"/>
    </row>
    <row r="16" spans="1:55" s="1" customFormat="1" ht="42" customHeight="1" x14ac:dyDescent="0.25">
      <c r="B16" s="42" t="str">
        <f>'Options details'!B44</f>
        <v>6b) Silage or hay crop</v>
      </c>
      <c r="C16" s="178" t="s">
        <v>187</v>
      </c>
      <c r="D16" s="35" t="s">
        <v>151</v>
      </c>
      <c r="E16" s="29">
        <v>0</v>
      </c>
      <c r="F16" s="21" t="str">
        <f>_xlfn.IFNA(VLOOKUP(D16,AP5:AQ6,2,FALSE),"")</f>
        <v/>
      </c>
      <c r="G16" s="32" t="str">
        <f t="shared" si="0"/>
        <v>£0</v>
      </c>
      <c r="H16" s="43" t="s">
        <v>155</v>
      </c>
    </row>
    <row r="17" spans="1:55" s="1" customFormat="1" ht="42" customHeight="1" x14ac:dyDescent="0.25">
      <c r="B17" s="44" t="str">
        <f>'Options details'!B49</f>
        <v>6c) Organic fertiliser</v>
      </c>
      <c r="C17" s="178" t="s">
        <v>188</v>
      </c>
      <c r="D17" s="35" t="s">
        <v>151</v>
      </c>
      <c r="E17" s="29">
        <v>0</v>
      </c>
      <c r="F17" s="22" t="str">
        <f>_xlfn.IFNA(VLOOKUP(D17,AS5:AT6,2,FALSE),"")</f>
        <v/>
      </c>
      <c r="G17" s="33" t="str">
        <f t="shared" si="0"/>
        <v>£0</v>
      </c>
      <c r="H17" s="45" t="s">
        <v>155</v>
      </c>
    </row>
    <row r="18" spans="1:55" s="1" customFormat="1" ht="49.5" customHeight="1" x14ac:dyDescent="0.25">
      <c r="B18" s="42" t="str">
        <f>'Options details'!B54</f>
        <v>7a) Health and management</v>
      </c>
      <c r="C18" s="178" t="s">
        <v>189</v>
      </c>
      <c r="D18" s="35" t="s">
        <v>151</v>
      </c>
      <c r="E18" s="26">
        <v>0</v>
      </c>
      <c r="F18" s="21" t="str">
        <f>_xlfn.IFNA(VLOOKUP(D18,AV5:AW7,2,FALSE),"")</f>
        <v/>
      </c>
      <c r="G18" s="32" t="str">
        <f t="shared" si="0"/>
        <v>£0</v>
      </c>
      <c r="H18" s="43" t="s">
        <v>155</v>
      </c>
    </row>
    <row r="19" spans="1:55" s="1" customFormat="1" ht="42" customHeight="1" x14ac:dyDescent="0.25">
      <c r="B19" s="44" t="str">
        <f>'Options details'!B57</f>
        <v>7b) Labour input</v>
      </c>
      <c r="C19" s="178" t="s">
        <v>190</v>
      </c>
      <c r="D19" s="35" t="s">
        <v>151</v>
      </c>
      <c r="E19" s="26">
        <v>0</v>
      </c>
      <c r="F19" s="22" t="str">
        <f>_xlfn.IFNA(VLOOKUP(D19,AY5:AZ7,2,FALSE),"")</f>
        <v/>
      </c>
      <c r="G19" s="33" t="str">
        <f t="shared" si="0"/>
        <v>£0</v>
      </c>
      <c r="H19" s="45" t="s">
        <v>155</v>
      </c>
    </row>
    <row r="20" spans="1:55" s="1" customFormat="1" ht="42" customHeight="1" x14ac:dyDescent="0.25">
      <c r="B20" s="42" t="str">
        <f>CONCATENATE('Options details'!B61," - feeding level")</f>
        <v>8) Concentrate feeding - feeding level</v>
      </c>
      <c r="C20" s="178" t="s">
        <v>191</v>
      </c>
      <c r="D20" s="35" t="s">
        <v>151</v>
      </c>
      <c r="E20" s="26">
        <v>0</v>
      </c>
      <c r="F20" s="21" t="str">
        <f>_xlfn.IFNA(VLOOKUP(D20,BB5:BC8,2,FALSE),"")</f>
        <v/>
      </c>
      <c r="G20" s="32" t="str">
        <f>IF(D20="Select option","£0",PRODUCT(E20,F20,E21))</f>
        <v>£0</v>
      </c>
      <c r="H20" s="56" t="s">
        <v>155</v>
      </c>
    </row>
    <row r="21" spans="1:55" s="1" customFormat="1" ht="42" customHeight="1" thickBot="1" x14ac:dyDescent="0.3">
      <c r="B21" s="47" t="str">
        <f>CONCATENATE('Options details'!B61," - feeding days")</f>
        <v>8) Concentrate feeding - feeding days</v>
      </c>
      <c r="C21" s="48"/>
      <c r="D21" s="49" t="s">
        <v>193</v>
      </c>
      <c r="E21" s="50">
        <v>0</v>
      </c>
      <c r="F21" s="51"/>
      <c r="G21" s="52"/>
      <c r="H21" s="53"/>
    </row>
    <row r="22" spans="1:55" s="1" customFormat="1" ht="16.5" thickBot="1" x14ac:dyDescent="0.3">
      <c r="B22" s="64"/>
      <c r="C22" s="64"/>
      <c r="D22" s="18"/>
      <c r="E22" s="18"/>
      <c r="F22" s="18"/>
      <c r="G22" s="18"/>
    </row>
    <row r="23" spans="1:55" s="1" customFormat="1" ht="168.75" x14ac:dyDescent="0.25">
      <c r="A23" s="63" t="s">
        <v>199</v>
      </c>
      <c r="B23" s="58"/>
      <c r="C23" s="59" t="s">
        <v>200</v>
      </c>
      <c r="D23" s="18"/>
      <c r="E23" s="18"/>
      <c r="F23" s="18"/>
      <c r="G23" s="18"/>
    </row>
    <row r="24" spans="1:55" s="1" customFormat="1" ht="39.75" customHeight="1" x14ac:dyDescent="0.25">
      <c r="A24" s="3"/>
      <c r="B24" s="42" t="s">
        <v>14</v>
      </c>
      <c r="C24" s="65">
        <v>0</v>
      </c>
      <c r="E24" s="18"/>
      <c r="F24" s="18"/>
      <c r="G24" s="18"/>
    </row>
    <row r="25" spans="1:55" s="1" customFormat="1" ht="39.75" customHeight="1" x14ac:dyDescent="0.25">
      <c r="A25" s="3"/>
      <c r="B25" s="44" t="s">
        <v>15</v>
      </c>
      <c r="C25" s="66">
        <v>0</v>
      </c>
      <c r="E25" s="18"/>
      <c r="F25" s="18"/>
      <c r="G25" s="18"/>
    </row>
    <row r="26" spans="1:55" s="1" customFormat="1" ht="39.75" customHeight="1" x14ac:dyDescent="0.25">
      <c r="A26" s="3"/>
      <c r="B26" s="42" t="s">
        <v>201</v>
      </c>
      <c r="C26" s="66">
        <v>0</v>
      </c>
      <c r="E26" s="18"/>
      <c r="F26" s="18"/>
      <c r="G26" s="18"/>
    </row>
    <row r="27" spans="1:55" ht="40.5" customHeight="1" thickBot="1" x14ac:dyDescent="0.3">
      <c r="A27" s="3"/>
      <c r="B27" s="67" t="s">
        <v>16</v>
      </c>
      <c r="C27" s="68">
        <v>0</v>
      </c>
      <c r="E27" s="18"/>
      <c r="F27" s="18"/>
      <c r="G27" s="18"/>
      <c r="H27" s="1"/>
      <c r="L27" s="1"/>
      <c r="M27" s="1"/>
      <c r="N27" s="1"/>
      <c r="O27" s="1"/>
      <c r="P27" s="1"/>
      <c r="Q27" s="1"/>
      <c r="R27" s="1"/>
      <c r="S27" s="1"/>
      <c r="T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row>
    <row r="28" spans="1:55" s="1" customFormat="1" ht="15.75" x14ac:dyDescent="0.25">
      <c r="E28" s="18"/>
      <c r="F28" s="18"/>
      <c r="G28" s="18"/>
      <c r="H28"/>
      <c r="L28"/>
      <c r="M28"/>
      <c r="N28"/>
      <c r="O28"/>
      <c r="P28"/>
      <c r="Q28"/>
      <c r="T28"/>
      <c r="X28"/>
      <c r="Y28"/>
      <c r="Z28"/>
      <c r="AA28"/>
      <c r="AB28"/>
      <c r="AC28"/>
      <c r="AF28"/>
      <c r="AG28"/>
      <c r="AH28"/>
      <c r="AI28"/>
      <c r="AJ28"/>
      <c r="AK28"/>
      <c r="AL28"/>
      <c r="AM28"/>
      <c r="AN28"/>
      <c r="AO28"/>
      <c r="AP28"/>
      <c r="AQ28"/>
      <c r="AR28"/>
      <c r="AS28"/>
      <c r="AT28"/>
      <c r="AU28"/>
      <c r="AV28"/>
      <c r="AW28"/>
      <c r="AX28"/>
      <c r="AY28"/>
      <c r="AZ28"/>
      <c r="BA28"/>
      <c r="BB28"/>
      <c r="BC28"/>
    </row>
    <row r="29" spans="1:55" s="1" customFormat="1" ht="16.5" thickBot="1" x14ac:dyDescent="0.3">
      <c r="E29" s="18"/>
      <c r="F29" s="18"/>
      <c r="G29" s="18"/>
      <c r="R29"/>
      <c r="S29"/>
    </row>
    <row r="30" spans="1:55" s="1" customFormat="1" ht="138.75" x14ac:dyDescent="0.25">
      <c r="A30" s="20" t="s">
        <v>207</v>
      </c>
      <c r="B30" s="58"/>
      <c r="C30" s="57" t="s">
        <v>206</v>
      </c>
      <c r="D30" s="57" t="s">
        <v>205</v>
      </c>
      <c r="E30" s="61" t="s">
        <v>204</v>
      </c>
    </row>
    <row r="31" spans="1:55" ht="39.75" customHeight="1" x14ac:dyDescent="0.25">
      <c r="B31" s="69" t="s">
        <v>19</v>
      </c>
      <c r="C31" s="74">
        <v>0</v>
      </c>
      <c r="D31" s="62">
        <v>0</v>
      </c>
      <c r="E31" s="70">
        <f>PRODUCT(C31,D31)</f>
        <v>0</v>
      </c>
      <c r="H31" s="1"/>
      <c r="L31" s="1"/>
      <c r="M31" s="1"/>
      <c r="N31" s="1"/>
      <c r="O31" s="1"/>
      <c r="P31" s="1"/>
      <c r="Q31" s="1"/>
      <c r="R31" s="1"/>
      <c r="S31" s="1"/>
      <c r="T31" s="1"/>
      <c r="X31" s="1"/>
      <c r="Y31" s="1"/>
      <c r="Z31" s="1"/>
      <c r="AA31" s="1"/>
      <c r="AB31" s="1"/>
      <c r="AC31" s="1"/>
      <c r="AF31" s="1"/>
      <c r="AG31" s="1"/>
      <c r="AH31" s="1"/>
      <c r="AI31" s="1"/>
      <c r="AJ31" s="1"/>
      <c r="AK31" s="1"/>
      <c r="AL31" s="1"/>
      <c r="AM31" s="1"/>
      <c r="AN31" s="1"/>
      <c r="AO31" s="1"/>
      <c r="AP31" s="1"/>
      <c r="AQ31" s="1"/>
      <c r="AR31" s="1"/>
      <c r="AS31" s="1"/>
      <c r="AT31" s="1"/>
      <c r="AU31" s="1"/>
      <c r="AV31" s="1"/>
      <c r="AW31" s="1"/>
      <c r="AX31" s="1"/>
      <c r="AY31" s="1"/>
      <c r="AZ31" s="1"/>
      <c r="BA31" s="1"/>
      <c r="BB31" s="1"/>
      <c r="BC31" s="1"/>
    </row>
    <row r="32" spans="1:55" s="1" customFormat="1" ht="39.75" customHeight="1" thickBot="1" x14ac:dyDescent="0.3">
      <c r="A32"/>
      <c r="B32" s="71" t="s">
        <v>20</v>
      </c>
      <c r="C32" s="75">
        <v>0</v>
      </c>
      <c r="D32" s="72">
        <v>0</v>
      </c>
      <c r="E32" s="73">
        <f>PRODUCT(C32,D32)</f>
        <v>0</v>
      </c>
      <c r="H32"/>
      <c r="L32"/>
      <c r="M32"/>
      <c r="N32"/>
      <c r="O32"/>
      <c r="P32"/>
      <c r="Q32"/>
      <c r="T32"/>
      <c r="X32"/>
      <c r="Y32"/>
      <c r="Z32"/>
      <c r="AA32"/>
      <c r="AB32"/>
      <c r="AC32"/>
      <c r="AF32"/>
      <c r="AG32"/>
      <c r="AH32"/>
      <c r="AI32"/>
      <c r="AJ32"/>
      <c r="AK32"/>
      <c r="AL32"/>
      <c r="AM32"/>
      <c r="AN32"/>
      <c r="AO32"/>
      <c r="AP32"/>
      <c r="AQ32"/>
      <c r="AR32"/>
      <c r="AS32"/>
      <c r="AT32"/>
      <c r="AU32"/>
      <c r="AV32"/>
      <c r="AW32"/>
      <c r="AX32"/>
      <c r="AY32"/>
      <c r="AZ32"/>
      <c r="BA32"/>
      <c r="BB32"/>
      <c r="BC32"/>
    </row>
    <row r="33" spans="1:55" s="1" customFormat="1" ht="15.75" x14ac:dyDescent="0.25">
      <c r="E33" s="18"/>
      <c r="F33" s="18"/>
      <c r="G33" s="18"/>
      <c r="R33"/>
      <c r="S33"/>
    </row>
    <row r="34" spans="1:55" s="1" customFormat="1" ht="16.5" thickBot="1" x14ac:dyDescent="0.3">
      <c r="E34" s="18"/>
      <c r="F34" s="18"/>
      <c r="G34" s="18"/>
    </row>
    <row r="35" spans="1:55" s="1" customFormat="1" ht="48.75" x14ac:dyDescent="0.25">
      <c r="A35" s="60" t="s">
        <v>203</v>
      </c>
      <c r="B35" s="79"/>
      <c r="C35" s="40" t="s">
        <v>211</v>
      </c>
      <c r="D35" s="41"/>
      <c r="E35" s="18"/>
      <c r="F35" s="18"/>
      <c r="G35" s="18"/>
      <c r="AD35"/>
      <c r="AE35"/>
    </row>
    <row r="36" spans="1:55" ht="39.75" customHeight="1" x14ac:dyDescent="0.25">
      <c r="B36" s="69" t="s">
        <v>12</v>
      </c>
      <c r="C36" s="78">
        <f>SUBTOTAL(109,G4:G7,G11:G14)</f>
        <v>0</v>
      </c>
      <c r="D36" s="80" t="s">
        <v>208</v>
      </c>
      <c r="E36" s="18"/>
      <c r="F36" s="18"/>
      <c r="G36" s="18"/>
      <c r="H36" s="1"/>
      <c r="L36" s="1"/>
      <c r="M36" s="1"/>
      <c r="N36" s="1"/>
      <c r="O36" s="1"/>
      <c r="P36" s="1"/>
      <c r="Q36" s="1"/>
      <c r="R36" s="1"/>
      <c r="S36" s="1"/>
      <c r="T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row>
    <row r="37" spans="1:55" ht="39.75" customHeight="1" x14ac:dyDescent="0.25">
      <c r="B37" s="81" t="s">
        <v>13</v>
      </c>
      <c r="C37" s="173" t="str">
        <f>IF(C36=0,"",C36/E14)</f>
        <v/>
      </c>
      <c r="D37" s="82" t="s">
        <v>209</v>
      </c>
      <c r="G37" s="18"/>
      <c r="R37" s="1"/>
      <c r="S37" s="1"/>
      <c r="AD37" s="1"/>
      <c r="AE37" s="1"/>
    </row>
    <row r="38" spans="1:55" ht="39.75" customHeight="1" thickBot="1" x14ac:dyDescent="0.3">
      <c r="B38" s="83" t="s">
        <v>247</v>
      </c>
      <c r="C38" s="84" t="str">
        <f>IF(C36=0,"",((G4/C24)+(G5/C25)+((G6+G7+G11+G12+G13+G14)/C26))/E14)</f>
        <v/>
      </c>
      <c r="D38" s="85" t="s">
        <v>210</v>
      </c>
      <c r="G38" s="18"/>
      <c r="AD38" s="1"/>
      <c r="AE38" s="1"/>
    </row>
    <row r="39" spans="1:55" ht="39.75" customHeight="1" thickBot="1" x14ac:dyDescent="0.3">
      <c r="G39" s="18"/>
      <c r="AD39" s="1"/>
      <c r="AE39" s="1"/>
    </row>
    <row r="40" spans="1:55" ht="39.75" customHeight="1" x14ac:dyDescent="0.25">
      <c r="B40" s="79"/>
      <c r="C40" s="40" t="s">
        <v>212</v>
      </c>
      <c r="D40" s="41"/>
      <c r="E40" s="18"/>
      <c r="F40" s="18"/>
      <c r="G40" s="18"/>
    </row>
    <row r="41" spans="1:55" ht="39.75" customHeight="1" thickBot="1" x14ac:dyDescent="0.3">
      <c r="B41" s="83" t="s">
        <v>17</v>
      </c>
      <c r="C41" s="84">
        <f>SUBTOTAL(109,G16:G19,G21)</f>
        <v>0</v>
      </c>
      <c r="D41" s="85" t="s">
        <v>214</v>
      </c>
      <c r="E41" s="18"/>
      <c r="F41" s="18"/>
      <c r="G41" s="18"/>
    </row>
    <row r="42" spans="1:55" ht="39.75" customHeight="1" thickBot="1" x14ac:dyDescent="0.3">
      <c r="B42" s="76"/>
      <c r="C42" s="77"/>
      <c r="E42" s="18"/>
      <c r="F42" s="18"/>
      <c r="G42" s="18"/>
    </row>
    <row r="43" spans="1:55" s="1" customFormat="1" ht="39.75" customHeight="1" x14ac:dyDescent="0.25">
      <c r="B43" s="99"/>
      <c r="C43" s="100" t="s">
        <v>213</v>
      </c>
      <c r="D43" s="101"/>
      <c r="E43" s="18"/>
      <c r="F43" s="18"/>
      <c r="G43" s="18"/>
      <c r="H43"/>
      <c r="L43"/>
      <c r="M43"/>
      <c r="N43"/>
      <c r="O43"/>
      <c r="P43"/>
      <c r="Q43"/>
      <c r="R43"/>
      <c r="S43"/>
      <c r="T43"/>
      <c r="X43"/>
      <c r="Y43"/>
      <c r="Z43"/>
      <c r="AA43"/>
      <c r="AB43"/>
      <c r="AC43"/>
      <c r="AD43"/>
      <c r="AE43"/>
      <c r="AF43"/>
      <c r="AG43"/>
      <c r="AH43"/>
      <c r="AI43"/>
      <c r="AJ43"/>
      <c r="AK43"/>
      <c r="AL43"/>
      <c r="AM43"/>
      <c r="AN43"/>
      <c r="AO43"/>
      <c r="AP43"/>
      <c r="AQ43"/>
      <c r="AR43"/>
      <c r="AS43"/>
      <c r="AT43"/>
      <c r="AU43"/>
      <c r="AV43"/>
      <c r="AW43"/>
      <c r="AX43"/>
      <c r="AY43"/>
      <c r="AZ43"/>
      <c r="BA43"/>
      <c r="BB43"/>
      <c r="BC43"/>
    </row>
    <row r="44" spans="1:55" ht="39.75" customHeight="1" x14ac:dyDescent="0.25">
      <c r="B44" s="102" t="s">
        <v>18</v>
      </c>
      <c r="C44" s="78">
        <f>SUM(C38:C41)</f>
        <v>0</v>
      </c>
      <c r="D44" s="80" t="s">
        <v>228</v>
      </c>
      <c r="E44" s="18"/>
      <c r="F44" s="18"/>
      <c r="G44" s="18"/>
      <c r="H44" s="1"/>
      <c r="L44" s="1"/>
      <c r="M44" s="1"/>
      <c r="N44" s="1"/>
      <c r="O44" s="1"/>
      <c r="P44" s="1"/>
      <c r="Q44" s="1"/>
      <c r="T44" s="1"/>
      <c r="X44" s="1"/>
      <c r="Y44" s="1"/>
      <c r="Z44" s="1"/>
      <c r="AA44" s="1"/>
      <c r="AB44" s="1"/>
      <c r="AC44" s="1"/>
      <c r="AF44" s="1"/>
      <c r="AG44" s="1"/>
      <c r="AH44" s="1"/>
      <c r="AI44" s="1"/>
      <c r="AJ44" s="1"/>
      <c r="AK44" s="1"/>
      <c r="AL44" s="1"/>
      <c r="AM44" s="1"/>
      <c r="AN44" s="1"/>
      <c r="AO44" s="1"/>
      <c r="AP44" s="1"/>
      <c r="AQ44" s="1"/>
      <c r="AR44" s="1"/>
      <c r="AS44" s="1"/>
      <c r="AT44" s="1"/>
      <c r="AU44" s="1"/>
      <c r="AV44" s="1"/>
      <c r="AW44" s="1"/>
      <c r="AX44" s="1"/>
      <c r="AY44" s="1"/>
      <c r="AZ44" s="1"/>
      <c r="BA44" s="1"/>
      <c r="BB44" s="1"/>
      <c r="BC44" s="1"/>
    </row>
    <row r="45" spans="1:55" ht="39.75" customHeight="1" thickBot="1" x14ac:dyDescent="0.3">
      <c r="B45" s="103" t="s">
        <v>248</v>
      </c>
      <c r="C45" s="86" t="e">
        <f>C44/E18</f>
        <v>#DIV/0!</v>
      </c>
      <c r="D45" s="87" t="s">
        <v>249</v>
      </c>
      <c r="R45" s="1"/>
      <c r="S45" s="1"/>
    </row>
    <row r="46" spans="1:55" s="1" customFormat="1" ht="39.75" customHeight="1" thickBot="1" x14ac:dyDescent="0.3">
      <c r="C46" s="19"/>
      <c r="D46"/>
      <c r="L46"/>
      <c r="M46"/>
      <c r="N46"/>
      <c r="O46"/>
      <c r="P46"/>
      <c r="Q46"/>
      <c r="R46"/>
      <c r="S46"/>
      <c r="T46"/>
      <c r="X46"/>
      <c r="Y46"/>
      <c r="Z46"/>
      <c r="AA46"/>
      <c r="AB46"/>
      <c r="AC46"/>
      <c r="AD46"/>
      <c r="AE46"/>
      <c r="AF46"/>
      <c r="AG46"/>
      <c r="AH46"/>
      <c r="AI46"/>
      <c r="AJ46"/>
      <c r="AK46"/>
      <c r="AL46"/>
      <c r="AM46"/>
      <c r="AN46"/>
      <c r="AO46"/>
      <c r="AP46"/>
      <c r="AQ46"/>
      <c r="AR46"/>
      <c r="AS46"/>
      <c r="AT46"/>
      <c r="AU46"/>
      <c r="AV46"/>
      <c r="AW46"/>
      <c r="AX46"/>
      <c r="AY46"/>
      <c r="AZ46"/>
      <c r="BA46"/>
      <c r="BB46"/>
      <c r="BC46"/>
    </row>
    <row r="47" spans="1:55" s="1" customFormat="1" ht="39.75" customHeight="1" x14ac:dyDescent="0.25">
      <c r="B47" s="99"/>
      <c r="C47" s="100" t="s">
        <v>215</v>
      </c>
      <c r="D47" s="101"/>
      <c r="R47"/>
      <c r="S47"/>
    </row>
    <row r="48" spans="1:55" s="1" customFormat="1" ht="40.5" customHeight="1" x14ac:dyDescent="0.25">
      <c r="B48" s="102" t="s">
        <v>21</v>
      </c>
      <c r="C48" s="78">
        <f>(E32-E31)-C44</f>
        <v>0</v>
      </c>
      <c r="D48" s="80" t="s">
        <v>227</v>
      </c>
      <c r="AD48"/>
      <c r="AE48"/>
    </row>
    <row r="49" spans="1:55" s="1" customFormat="1" ht="40.5" customHeight="1" x14ac:dyDescent="0.25">
      <c r="B49" s="119" t="s">
        <v>22</v>
      </c>
      <c r="C49" s="173" t="e">
        <f>C48/E18</f>
        <v>#DIV/0!</v>
      </c>
      <c r="D49" s="82" t="s">
        <v>250</v>
      </c>
      <c r="AD49"/>
      <c r="AE49"/>
    </row>
    <row r="50" spans="1:55" s="1" customFormat="1" ht="40.5" customHeight="1" thickBot="1" x14ac:dyDescent="0.3">
      <c r="B50" s="120" t="s">
        <v>251</v>
      </c>
      <c r="C50" s="84" t="e">
        <f>C48/E14</f>
        <v>#DIV/0!</v>
      </c>
      <c r="D50" s="85" t="s">
        <v>252</v>
      </c>
    </row>
    <row r="51" spans="1:55" s="1" customFormat="1" ht="15.75" x14ac:dyDescent="0.25">
      <c r="B51" s="18"/>
      <c r="C51" s="18"/>
      <c r="I51" s="3"/>
    </row>
    <row r="52" spans="1:55" s="1" customFormat="1" ht="15.75" x14ac:dyDescent="0.25">
      <c r="B52" s="88" t="s">
        <v>216</v>
      </c>
      <c r="C52" s="18"/>
      <c r="I52" s="3"/>
    </row>
    <row r="53" spans="1:55" s="1" customFormat="1" ht="16.5" thickBot="1" x14ac:dyDescent="0.3">
      <c r="B53" s="88"/>
      <c r="C53" s="18"/>
      <c r="I53" s="3"/>
    </row>
    <row r="54" spans="1:55" s="1" customFormat="1" ht="98.25" thickBot="1" x14ac:dyDescent="0.3">
      <c r="A54" s="60" t="s">
        <v>278</v>
      </c>
      <c r="B54" s="190" t="s">
        <v>279</v>
      </c>
      <c r="C54" s="191"/>
      <c r="D54" s="192"/>
      <c r="I54" s="3"/>
    </row>
    <row r="55" spans="1:55" s="1" customFormat="1" ht="15.75" x14ac:dyDescent="0.25">
      <c r="B55" s="88"/>
      <c r="C55" s="18"/>
      <c r="I55" s="3"/>
    </row>
    <row r="56" spans="1:55" s="1" customFormat="1" ht="15.75" thickBot="1" x14ac:dyDescent="0.3">
      <c r="I56" s="3"/>
    </row>
    <row r="57" spans="1:55" ht="15.75" x14ac:dyDescent="0.25">
      <c r="B57" s="89" t="s">
        <v>217</v>
      </c>
      <c r="C57" s="89"/>
      <c r="D57" s="89"/>
      <c r="E57" s="89"/>
      <c r="F57" s="89"/>
      <c r="G57" s="89"/>
      <c r="H57" s="89"/>
      <c r="I57" s="108"/>
      <c r="J57" s="89"/>
      <c r="K57" s="89"/>
      <c r="L57" s="1"/>
      <c r="M57" s="1"/>
      <c r="N57" s="1"/>
      <c r="O57" s="1"/>
      <c r="P57" s="1"/>
      <c r="Q57" s="1"/>
      <c r="R57" s="1"/>
      <c r="S57" s="1"/>
      <c r="T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row>
    <row r="58" spans="1:55" ht="15.75" x14ac:dyDescent="0.25">
      <c r="B58" s="90"/>
      <c r="C58" s="90"/>
      <c r="D58" s="90"/>
      <c r="E58" s="90"/>
      <c r="F58" s="90"/>
      <c r="G58" s="90"/>
      <c r="H58" s="90"/>
      <c r="I58" s="109"/>
      <c r="J58" s="90"/>
      <c r="K58" s="90"/>
      <c r="R58" s="1"/>
      <c r="S58" s="1"/>
      <c r="AD58" s="1"/>
      <c r="AE58" s="1"/>
    </row>
    <row r="59" spans="1:55" ht="57.75" customHeight="1" x14ac:dyDescent="0.25">
      <c r="B59" s="183" t="s">
        <v>226</v>
      </c>
      <c r="C59" s="183"/>
      <c r="D59" s="183"/>
      <c r="E59" s="183"/>
      <c r="F59" s="183"/>
      <c r="G59" s="183"/>
      <c r="H59" s="183"/>
      <c r="I59" s="110"/>
      <c r="J59" s="104"/>
      <c r="K59" s="104"/>
      <c r="AD59" s="1"/>
      <c r="AE59" s="1"/>
    </row>
    <row r="60" spans="1:55" ht="15.75" x14ac:dyDescent="0.25">
      <c r="B60" s="90"/>
      <c r="C60" s="91"/>
      <c r="D60" s="91"/>
      <c r="E60" s="91"/>
      <c r="F60" s="91"/>
      <c r="G60" s="91"/>
      <c r="H60" s="91"/>
      <c r="I60" s="111"/>
      <c r="J60" s="91"/>
      <c r="K60" s="91"/>
      <c r="R60" s="1"/>
      <c r="S60" s="1"/>
      <c r="AD60" s="1"/>
      <c r="AE60" s="1"/>
    </row>
    <row r="61" spans="1:55" s="1" customFormat="1" ht="15" customHeight="1" x14ac:dyDescent="0.25">
      <c r="B61" s="193" t="s">
        <v>281</v>
      </c>
      <c r="C61" s="105"/>
      <c r="D61" s="105"/>
      <c r="E61" s="105"/>
      <c r="F61" s="105"/>
      <c r="G61" s="105"/>
      <c r="H61" s="105"/>
      <c r="I61" s="112"/>
      <c r="J61" s="105"/>
      <c r="K61" s="105"/>
      <c r="R61"/>
      <c r="S61"/>
    </row>
    <row r="62" spans="1:55" ht="16.5" thickBot="1" x14ac:dyDescent="0.3">
      <c r="A62" s="90"/>
      <c r="B62" s="92"/>
      <c r="C62" s="92"/>
      <c r="D62" s="92"/>
      <c r="E62" s="92"/>
      <c r="F62" s="92"/>
      <c r="G62" s="92"/>
      <c r="H62" s="92"/>
      <c r="I62" s="113"/>
      <c r="J62" s="92"/>
      <c r="K62" s="92"/>
      <c r="R62" s="1"/>
      <c r="S62" s="1"/>
      <c r="AD62" s="1"/>
      <c r="AE62" s="1"/>
    </row>
    <row r="63" spans="1:55" s="1" customFormat="1" ht="15.75" x14ac:dyDescent="0.25">
      <c r="B63" s="89" t="s">
        <v>218</v>
      </c>
      <c r="C63" s="89"/>
      <c r="D63" s="89"/>
      <c r="E63" s="89"/>
      <c r="F63" s="89"/>
      <c r="G63" s="89"/>
      <c r="H63" s="89"/>
      <c r="I63" s="108"/>
      <c r="J63" s="89"/>
      <c r="K63" s="89"/>
      <c r="L63"/>
      <c r="M63"/>
      <c r="N63"/>
      <c r="O63"/>
      <c r="P63"/>
      <c r="Q63"/>
      <c r="R63"/>
      <c r="S63"/>
      <c r="T63"/>
      <c r="X63"/>
      <c r="Y63"/>
      <c r="Z63"/>
      <c r="AA63"/>
      <c r="AB63"/>
      <c r="AC63"/>
      <c r="AD63"/>
      <c r="AE63"/>
      <c r="AF63"/>
      <c r="AG63"/>
      <c r="AH63"/>
      <c r="AI63"/>
      <c r="AJ63"/>
      <c r="AK63"/>
      <c r="AL63"/>
      <c r="AM63"/>
      <c r="AN63"/>
      <c r="AO63"/>
      <c r="AP63"/>
      <c r="AQ63"/>
      <c r="AR63"/>
      <c r="AS63"/>
      <c r="AT63"/>
      <c r="AU63"/>
      <c r="AV63"/>
      <c r="AW63"/>
      <c r="AX63"/>
      <c r="AY63"/>
      <c r="AZ63"/>
      <c r="BA63"/>
      <c r="BB63"/>
      <c r="BC63"/>
    </row>
    <row r="64" spans="1:55" ht="15.75" x14ac:dyDescent="0.25">
      <c r="B64" s="90"/>
      <c r="C64" s="90"/>
      <c r="D64" s="90"/>
      <c r="E64" s="90"/>
      <c r="F64" s="90"/>
      <c r="G64" s="90"/>
      <c r="H64" s="90"/>
      <c r="I64" s="109"/>
      <c r="J64" s="90"/>
      <c r="K64" s="90"/>
      <c r="L64" s="1"/>
      <c r="M64" s="1"/>
      <c r="N64" s="1"/>
      <c r="O64" s="1"/>
      <c r="P64" s="1"/>
      <c r="Q64" s="1"/>
      <c r="T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row>
    <row r="65" spans="2:55" ht="103.5" customHeight="1" x14ac:dyDescent="0.25">
      <c r="B65" s="106" t="s">
        <v>219</v>
      </c>
      <c r="C65" s="93" t="s">
        <v>220</v>
      </c>
      <c r="D65" s="95"/>
      <c r="E65" s="95"/>
      <c r="F65" s="95"/>
      <c r="G65" s="95"/>
      <c r="H65" s="95"/>
      <c r="I65" s="114"/>
      <c r="J65" s="95"/>
      <c r="K65" s="95"/>
      <c r="R65" s="1"/>
      <c r="S65" s="1"/>
    </row>
    <row r="66" spans="2:55" ht="15" customHeight="1" x14ac:dyDescent="0.25">
      <c r="B66" s="94"/>
      <c r="C66" s="95"/>
      <c r="D66" s="95"/>
      <c r="E66" s="95"/>
      <c r="F66" s="95"/>
      <c r="G66" s="95"/>
      <c r="H66" s="95"/>
      <c r="I66" s="114"/>
      <c r="J66" s="95"/>
      <c r="K66" s="95"/>
    </row>
    <row r="67" spans="2:55" ht="15" customHeight="1" x14ac:dyDescent="0.25">
      <c r="B67" s="95" t="s">
        <v>221</v>
      </c>
      <c r="C67" s="94" t="s">
        <v>222</v>
      </c>
      <c r="D67" s="94"/>
      <c r="E67" s="94"/>
      <c r="F67" s="94"/>
      <c r="G67" s="94"/>
      <c r="H67" s="94"/>
      <c r="I67" s="115"/>
      <c r="J67" s="94"/>
      <c r="K67" s="94"/>
    </row>
    <row r="68" spans="2:55" ht="15" customHeight="1" x14ac:dyDescent="0.25">
      <c r="B68" s="96" t="s">
        <v>223</v>
      </c>
      <c r="C68" s="174" t="s">
        <v>253</v>
      </c>
      <c r="D68" s="97"/>
      <c r="E68" s="97"/>
      <c r="F68" s="97"/>
      <c r="G68" s="97"/>
      <c r="H68" s="97"/>
      <c r="I68" s="116"/>
      <c r="J68" s="97"/>
      <c r="K68" s="97"/>
    </row>
    <row r="69" spans="2:55" ht="15" customHeight="1" x14ac:dyDescent="0.25">
      <c r="B69" s="96" t="s">
        <v>224</v>
      </c>
      <c r="C69" s="107" t="s">
        <v>225</v>
      </c>
      <c r="D69" s="107"/>
      <c r="E69" s="107"/>
      <c r="F69" s="107"/>
      <c r="G69" s="107"/>
      <c r="H69" s="107"/>
      <c r="I69" s="117"/>
      <c r="J69" s="107"/>
      <c r="K69" s="107"/>
    </row>
    <row r="70" spans="2:55" ht="15" customHeight="1" thickBot="1" x14ac:dyDescent="0.3">
      <c r="B70" s="176"/>
      <c r="C70" s="175"/>
      <c r="D70" s="176"/>
      <c r="E70" s="176"/>
      <c r="F70" s="176"/>
      <c r="G70" s="176"/>
      <c r="H70" s="176"/>
      <c r="I70" s="118"/>
      <c r="J70" s="98"/>
      <c r="K70" s="98"/>
    </row>
    <row r="71" spans="2:55" ht="15" customHeight="1" x14ac:dyDescent="0.25">
      <c r="G71" s="1"/>
      <c r="H71" s="1"/>
      <c r="I71" s="3"/>
    </row>
    <row r="72" spans="2:55" x14ac:dyDescent="0.25">
      <c r="G72" s="1"/>
      <c r="H72" s="1"/>
    </row>
    <row r="73" spans="2:55" x14ac:dyDescent="0.25">
      <c r="G73" s="1"/>
      <c r="H73" s="1"/>
    </row>
    <row r="74" spans="2:55" x14ac:dyDescent="0.25">
      <c r="G74" s="1"/>
      <c r="H74" s="1"/>
    </row>
    <row r="75" spans="2:55" x14ac:dyDescent="0.25">
      <c r="G75" s="1"/>
      <c r="H75" s="1"/>
    </row>
    <row r="76" spans="2:55" x14ac:dyDescent="0.25">
      <c r="G76" s="1"/>
      <c r="H76" s="1"/>
    </row>
    <row r="77" spans="2:55" s="1" customFormat="1" x14ac:dyDescent="0.25">
      <c r="L77"/>
      <c r="M77"/>
      <c r="N77"/>
      <c r="O77"/>
      <c r="P77"/>
      <c r="Q77"/>
      <c r="R77"/>
      <c r="S77"/>
      <c r="T77"/>
      <c r="X77"/>
      <c r="Y77"/>
      <c r="Z77"/>
      <c r="AA77"/>
      <c r="AB77"/>
      <c r="AC77"/>
      <c r="AD77"/>
      <c r="AE77"/>
      <c r="AF77"/>
      <c r="AG77"/>
      <c r="AH77"/>
      <c r="AI77"/>
      <c r="AJ77"/>
      <c r="AK77"/>
      <c r="AL77"/>
      <c r="AM77"/>
      <c r="AN77"/>
      <c r="AO77"/>
      <c r="AP77"/>
      <c r="AQ77"/>
      <c r="AR77"/>
      <c r="AS77"/>
      <c r="AT77"/>
      <c r="AU77"/>
      <c r="AV77"/>
      <c r="AW77"/>
      <c r="AX77"/>
      <c r="AY77"/>
      <c r="AZ77"/>
      <c r="BA77"/>
      <c r="BB77"/>
      <c r="BC77"/>
    </row>
    <row r="78" spans="2:55" s="1" customFormat="1" x14ac:dyDescent="0.25">
      <c r="R78"/>
      <c r="S78"/>
      <c r="AD78"/>
      <c r="AE78"/>
    </row>
    <row r="79" spans="2:55" s="1" customFormat="1" x14ac:dyDescent="0.25">
      <c r="AD79"/>
      <c r="AE79"/>
    </row>
    <row r="80" spans="2:55" s="1" customFormat="1" x14ac:dyDescent="0.25">
      <c r="AD80"/>
      <c r="AE80"/>
    </row>
    <row r="81" spans="7:55" s="1" customFormat="1" x14ac:dyDescent="0.25"/>
    <row r="82" spans="7:55" s="1" customFormat="1" x14ac:dyDescent="0.25"/>
    <row r="83" spans="7:55" x14ac:dyDescent="0.25">
      <c r="G83" s="1"/>
      <c r="H83" s="1"/>
      <c r="L83" s="1"/>
      <c r="M83" s="1"/>
      <c r="N83" s="1"/>
      <c r="O83" s="1"/>
      <c r="P83" s="1"/>
      <c r="Q83" s="1"/>
      <c r="R83" s="1"/>
      <c r="S83" s="1"/>
      <c r="T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row>
    <row r="84" spans="7:55" s="1" customFormat="1" x14ac:dyDescent="0.25">
      <c r="L84"/>
      <c r="M84"/>
      <c r="N84"/>
      <c r="O84"/>
      <c r="P84"/>
      <c r="Q84"/>
      <c r="T84"/>
      <c r="X84"/>
      <c r="Y84"/>
      <c r="Z84"/>
      <c r="AA84"/>
      <c r="AB84"/>
      <c r="AC84"/>
      <c r="AF84"/>
      <c r="AG84"/>
      <c r="AH84"/>
      <c r="AI84"/>
      <c r="AJ84"/>
      <c r="AK84"/>
      <c r="AL84"/>
      <c r="AM84"/>
      <c r="AN84"/>
      <c r="AO84"/>
      <c r="AP84"/>
      <c r="AQ84"/>
      <c r="AR84"/>
      <c r="AS84"/>
      <c r="AT84"/>
      <c r="AU84"/>
      <c r="AV84"/>
      <c r="AW84"/>
      <c r="AX84"/>
      <c r="AY84"/>
      <c r="AZ84"/>
      <c r="BA84"/>
      <c r="BB84"/>
      <c r="BC84"/>
    </row>
    <row r="85" spans="7:55" s="1" customFormat="1" x14ac:dyDescent="0.25">
      <c r="R85"/>
      <c r="S85"/>
    </row>
    <row r="86" spans="7:55" x14ac:dyDescent="0.25">
      <c r="G86" s="1"/>
      <c r="H86" s="1"/>
      <c r="L86" s="1"/>
      <c r="M86" s="1"/>
      <c r="N86" s="1"/>
      <c r="O86" s="1"/>
      <c r="P86" s="1"/>
      <c r="Q86" s="1"/>
      <c r="R86" s="1"/>
      <c r="S86" s="1"/>
      <c r="T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row>
    <row r="87" spans="7:55" s="1" customFormat="1" x14ac:dyDescent="0.25">
      <c r="L87"/>
      <c r="M87"/>
      <c r="N87"/>
      <c r="O87"/>
      <c r="P87"/>
      <c r="Q87"/>
      <c r="T87"/>
      <c r="X87"/>
      <c r="Y87"/>
      <c r="Z87"/>
      <c r="AA87"/>
      <c r="AB87"/>
      <c r="AC87"/>
      <c r="AD87"/>
      <c r="AE87"/>
      <c r="AF87"/>
      <c r="AG87"/>
      <c r="AH87"/>
      <c r="AI87"/>
      <c r="AJ87"/>
      <c r="AK87"/>
      <c r="AL87"/>
      <c r="AM87"/>
      <c r="AN87"/>
      <c r="AO87"/>
      <c r="AP87"/>
      <c r="AQ87"/>
      <c r="AR87"/>
      <c r="AS87"/>
      <c r="AT87"/>
      <c r="AU87"/>
      <c r="AV87"/>
      <c r="AW87"/>
      <c r="AX87"/>
      <c r="AY87"/>
      <c r="AZ87"/>
      <c r="BA87"/>
      <c r="BB87"/>
      <c r="BC87"/>
    </row>
    <row r="88" spans="7:55" s="1" customFormat="1" x14ac:dyDescent="0.25">
      <c r="R88"/>
      <c r="S88"/>
    </row>
    <row r="89" spans="7:55" s="1" customFormat="1" x14ac:dyDescent="0.25"/>
    <row r="90" spans="7:55" s="1" customFormat="1" x14ac:dyDescent="0.25">
      <c r="AD90"/>
      <c r="AE90"/>
    </row>
    <row r="91" spans="7:55" x14ac:dyDescent="0.25">
      <c r="G91" s="1"/>
      <c r="H91" s="1"/>
      <c r="L91" s="1"/>
      <c r="M91" s="1"/>
      <c r="N91" s="1"/>
      <c r="O91" s="1"/>
      <c r="P91" s="1"/>
      <c r="Q91" s="1"/>
      <c r="R91" s="1"/>
      <c r="S91" s="1"/>
      <c r="T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row>
    <row r="92" spans="7:55" x14ac:dyDescent="0.25">
      <c r="G92" s="1"/>
      <c r="H92" s="1"/>
      <c r="R92" s="1"/>
      <c r="S92" s="1"/>
      <c r="AD92" s="1"/>
      <c r="AE92" s="1"/>
    </row>
    <row r="93" spans="7:55" x14ac:dyDescent="0.25">
      <c r="G93" s="1"/>
      <c r="H93" s="1"/>
      <c r="AD93" s="1"/>
      <c r="AE93" s="1"/>
    </row>
    <row r="94" spans="7:55" x14ac:dyDescent="0.25">
      <c r="G94" s="1"/>
      <c r="H94" s="1"/>
      <c r="AD94" s="1"/>
      <c r="AE94" s="1"/>
    </row>
    <row r="95" spans="7:55" x14ac:dyDescent="0.25">
      <c r="G95" s="1"/>
      <c r="H95" s="1"/>
    </row>
    <row r="96" spans="7:55" x14ac:dyDescent="0.25">
      <c r="G96" s="1"/>
      <c r="H96" s="1"/>
    </row>
    <row r="97" spans="7:8" x14ac:dyDescent="0.25">
      <c r="G97" s="1"/>
      <c r="H97" s="1"/>
    </row>
    <row r="98" spans="7:8" x14ac:dyDescent="0.25">
      <c r="G98" s="1"/>
      <c r="H98" s="1"/>
    </row>
    <row r="99" spans="7:8" x14ac:dyDescent="0.25">
      <c r="G99" s="1"/>
      <c r="H99" s="1"/>
    </row>
    <row r="100" spans="7:8" x14ac:dyDescent="0.25">
      <c r="G100" s="1"/>
      <c r="H100" s="1"/>
    </row>
    <row r="101" spans="7:8" x14ac:dyDescent="0.25">
      <c r="G101" s="1"/>
      <c r="H101" s="1"/>
    </row>
    <row r="102" spans="7:8" ht="15" customHeight="1" x14ac:dyDescent="0.25">
      <c r="G102" s="1"/>
      <c r="H102" s="1"/>
    </row>
    <row r="103" spans="7:8" x14ac:dyDescent="0.25">
      <c r="G103" s="1"/>
      <c r="H103" s="1"/>
    </row>
    <row r="104" spans="7:8" x14ac:dyDescent="0.25">
      <c r="G104" s="1"/>
      <c r="H104" s="1"/>
    </row>
    <row r="105" spans="7:8" x14ac:dyDescent="0.25">
      <c r="G105" s="1"/>
      <c r="H105" s="1"/>
    </row>
    <row r="106" spans="7:8" x14ac:dyDescent="0.25">
      <c r="G106" s="1"/>
      <c r="H106" s="1"/>
    </row>
    <row r="107" spans="7:8" x14ac:dyDescent="0.25">
      <c r="G107" s="1"/>
      <c r="H107" s="1"/>
    </row>
    <row r="108" spans="7:8" x14ac:dyDescent="0.25">
      <c r="G108" s="1"/>
      <c r="H108" s="1"/>
    </row>
    <row r="109" spans="7:8" x14ac:dyDescent="0.25">
      <c r="G109" s="1"/>
      <c r="H109" s="1"/>
    </row>
    <row r="110" spans="7:8" x14ac:dyDescent="0.25">
      <c r="G110" s="1"/>
      <c r="H110" s="1"/>
    </row>
  </sheetData>
  <sheetProtection algorithmName="SHA-512" hashValue="JlHnpmiTz9A2XsjnU+xGHu+OB+rracIhfezu4OZ1voXg/OGjOPrvbqxyZagJfzm+OMnO8iQIEe1s9TsFHfmcjA==" saltValue="PnFhG3J1VjzexmL6OoqujA==" spinCount="100000" sheet="1" selectLockedCells="1"/>
  <mergeCells count="2">
    <mergeCell ref="B59:H59"/>
    <mergeCell ref="B54:D54"/>
  </mergeCells>
  <dataValidations count="16">
    <dataValidation type="list" allowBlank="1" showInputMessage="1" showErrorMessage="1" sqref="D4" xr:uid="{00000000-0002-0000-0000-000000000000}">
      <formula1>$L$4:$L$10</formula1>
    </dataValidation>
    <dataValidation type="list" allowBlank="1" showInputMessage="1" showErrorMessage="1" sqref="D5" xr:uid="{00000000-0002-0000-0000-000001000000}">
      <formula1>$O$4:$O$10</formula1>
    </dataValidation>
    <dataValidation type="list" allowBlank="1" showInputMessage="1" showErrorMessage="1" sqref="D9" xr:uid="{00000000-0002-0000-0000-000002000000}">
      <formula1>$AA$4:$AA$6</formula1>
    </dataValidation>
    <dataValidation type="list" allowBlank="1" showInputMessage="1" showErrorMessage="1" sqref="D8" xr:uid="{00000000-0002-0000-0000-000003000000}">
      <formula1>$X$4:$X$6</formula1>
    </dataValidation>
    <dataValidation type="list" allowBlank="1" showInputMessage="1" showErrorMessage="1" sqref="D13" xr:uid="{00000000-0002-0000-0000-000004000000}">
      <formula1>$AG$4:$AG$7</formula1>
    </dataValidation>
    <dataValidation type="list" allowBlank="1" showInputMessage="1" showErrorMessage="1" sqref="D14" xr:uid="{00000000-0002-0000-0000-000005000000}">
      <formula1>$AJ$4:$AJ$7</formula1>
    </dataValidation>
    <dataValidation type="list" allowBlank="1" showInputMessage="1" showErrorMessage="1" sqref="D15" xr:uid="{00000000-0002-0000-0000-000006000000}">
      <formula1>$AM$4:$AM$7</formula1>
    </dataValidation>
    <dataValidation type="list" allowBlank="1" showInputMessage="1" showErrorMessage="1" sqref="D16" xr:uid="{00000000-0002-0000-0000-000007000000}">
      <formula1>$AP$4:$AP$6</formula1>
    </dataValidation>
    <dataValidation type="list" allowBlank="1" showInputMessage="1" showErrorMessage="1" sqref="D17" xr:uid="{00000000-0002-0000-0000-000008000000}">
      <formula1>$AS$4:$AS$6</formula1>
    </dataValidation>
    <dataValidation type="list" allowBlank="1" showInputMessage="1" showErrorMessage="1" sqref="D18" xr:uid="{00000000-0002-0000-0000-000009000000}">
      <formula1>$AV$4:$AV$7</formula1>
    </dataValidation>
    <dataValidation type="list" allowBlank="1" showInputMessage="1" showErrorMessage="1" sqref="D19" xr:uid="{00000000-0002-0000-0000-00000A000000}">
      <formula1>$AY$4:$AY$7</formula1>
    </dataValidation>
    <dataValidation type="list" allowBlank="1" showInputMessage="1" showErrorMessage="1" sqref="D20" xr:uid="{00000000-0002-0000-0000-00000B000000}">
      <formula1>$BB$4:$BB$8</formula1>
    </dataValidation>
    <dataValidation type="list" allowBlank="1" showInputMessage="1" showErrorMessage="1" sqref="D6" xr:uid="{00000000-0002-0000-0000-00000C000000}">
      <formula1>$R$4:$R$8</formula1>
    </dataValidation>
    <dataValidation type="list" allowBlank="1" showInputMessage="1" showErrorMessage="1" sqref="D7" xr:uid="{00000000-0002-0000-0000-00000D000000}">
      <formula1>$U$4:$U$7</formula1>
    </dataValidation>
    <dataValidation type="list" allowBlank="1" showInputMessage="1" showErrorMessage="1" sqref="D12" xr:uid="{00000000-0002-0000-0000-00000E000000}">
      <formula1>$AD$7:$AD$9</formula1>
    </dataValidation>
    <dataValidation type="list" allowBlank="1" showInputMessage="1" showErrorMessage="1" sqref="D11" xr:uid="{00000000-0002-0000-0000-00000F000000}">
      <formula1>$AD$4:$AD$6</formula1>
    </dataValidation>
  </dataValidations>
  <hyperlinks>
    <hyperlink ref="C4" location="'Options details'!B3" display="Boundary fencing option details" xr:uid="{5760DA8E-27CC-40AE-A26D-5FBA60C7ABB3}"/>
    <hyperlink ref="C5" location="'Options details'!B8" display="Internal fencing option details" xr:uid="{2A6380F4-5F86-41B9-8977-76C1352F5BF2}"/>
    <hyperlink ref="C6" location="'Options details'!B13" display="Water trough option details" xr:uid="{F4745061-B8EB-4070-BC36-B398FDE729AB}"/>
    <hyperlink ref="C7" location="'Options details'!B18" display="Water fittings option details" xr:uid="{311E471B-854E-4483-A6CF-C7A55801010F}"/>
    <hyperlink ref="C8" location="'Options details'!B22" display="Water charges option details" xr:uid="{250F3BDD-4799-4A01-BD71-7314118E7D9B}"/>
    <hyperlink ref="C9" location="'Options details'!B26" display="Electricity option details" xr:uid="{13DF3211-9AC9-4C2F-A728-0D55ACA0C7D6}"/>
    <hyperlink ref="C11" location="'Options details'!B30" display="Establishment herbicides option details" xr:uid="{D4C3DB8F-B2B7-49D2-95A7-EB08C996D909}"/>
    <hyperlink ref="C12" location="'Options details'!B30" display="Establishment fertiliser option details" xr:uid="{CEFB3448-B189-4B79-A090-3FF299F13A4A}"/>
    <hyperlink ref="C13" location="'Options details'!B34" display="Tillage option details" xr:uid="{D0B67EBD-ACE4-4112-8582-7E09B1945E0C}"/>
    <hyperlink ref="C14" location="'Options details'!B37" display="Type of ley option details" xr:uid="{B17A1DF4-C0B7-4640-B0CC-1F3C54770F8B}"/>
    <hyperlink ref="C15" location="'Options details'!B40" display="Inorganic fertiliser option details" xr:uid="{CD9C5A4A-4556-490D-939A-955E84561325}"/>
    <hyperlink ref="C16" location="'Options details'!B44" display="Silage or hay crop option details" xr:uid="{66533D6F-97E3-4388-A3C5-8D5524A7D7AF}"/>
    <hyperlink ref="C17" location="'Options details'!B49" display="Organic fertiliser option details" xr:uid="{F38A42BD-1422-47F1-BCB7-FD144FCD8B89}"/>
    <hyperlink ref="C18" location="'Options details'!B53" display="Health and management option details" xr:uid="{B2A6A41A-E6A3-47F3-B8E9-3927835700A9}"/>
    <hyperlink ref="C19" location="'Options details'!B57" display="labour input option details" xr:uid="{19B0481E-BA46-474D-81B6-1BFEB7E34D00}"/>
    <hyperlink ref="C20" location="'Options details'!B61" display="Concentrate feeding option details" xr:uid="{22A79595-CDB1-4C1C-A0A0-7671DE16F531}"/>
    <hyperlink ref="C68" r:id="rId1" xr:uid="{3AE62535-D076-4CED-A185-50A16D0DF277}"/>
    <hyperlink ref="C69" r:id="rId2" xr:uid="{0C3F769B-6C72-4424-BAF6-25A423897A5E}"/>
    <hyperlink ref="B54:D54" r:id="rId3" display="For further information about the inclusion of livestock in an arable rotation go to AHDB's dedicated page on the subject at livestock-and-the-arable-rotation" xr:uid="{1C6D5538-9DAE-4C9F-B922-C8FAA76AE6A1}"/>
  </hyperlinks>
  <pageMargins left="0.7" right="0.7" top="0.75" bottom="0.75" header="0.3" footer="0.3"/>
  <pageSetup paperSize="9" scale="56" fitToHeight="3" orientation="landscape" r:id="rId4"/>
  <rowBreaks count="2" manualBreakCount="2">
    <brk id="21" min="1" max="7" man="1"/>
    <brk id="39" min="1" max="7"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A8980-5C7E-47A5-8795-F444E65A59B2}">
  <sheetPr codeName="Sheet3"/>
  <dimension ref="A1:I63"/>
  <sheetViews>
    <sheetView showGridLines="0" showRowColHeaders="0" zoomScale="120" zoomScaleNormal="120" workbookViewId="0">
      <selection activeCell="F3" sqref="F3"/>
    </sheetView>
  </sheetViews>
  <sheetFormatPr defaultRowHeight="15" x14ac:dyDescent="0.25"/>
  <cols>
    <col min="1" max="1" width="9.140625" style="121"/>
    <col min="2" max="3" width="36.28515625" style="121" customWidth="1"/>
    <col min="4" max="4" width="38" style="121" customWidth="1"/>
    <col min="5" max="5" width="36.28515625" style="121" customWidth="1"/>
    <col min="6" max="6" width="26.140625" style="121" customWidth="1"/>
    <col min="7" max="7" width="9.140625" style="121"/>
    <col min="8" max="8" width="97.7109375" style="121" hidden="1" customWidth="1"/>
    <col min="9" max="9" width="39.42578125" style="121" hidden="1" customWidth="1"/>
    <col min="10" max="16384" width="9.140625" style="121"/>
  </cols>
  <sheetData>
    <row r="1" spans="2:9" ht="43.5" x14ac:dyDescent="0.5">
      <c r="B1" s="30" t="s">
        <v>256</v>
      </c>
    </row>
    <row r="2" spans="2:9" ht="15.75" thickBot="1" x14ac:dyDescent="0.3"/>
    <row r="3" spans="2:9" ht="40.5" customHeight="1" x14ac:dyDescent="0.25">
      <c r="B3" s="179" t="s">
        <v>244</v>
      </c>
      <c r="C3" s="123" t="s">
        <v>0</v>
      </c>
      <c r="D3" s="123" t="s">
        <v>1</v>
      </c>
      <c r="E3" s="124" t="s">
        <v>2</v>
      </c>
      <c r="F3" s="171" t="s">
        <v>229</v>
      </c>
      <c r="H3" s="125" t="s">
        <v>140</v>
      </c>
    </row>
    <row r="4" spans="2:9" ht="79.5" customHeight="1" x14ac:dyDescent="0.25">
      <c r="B4" s="126"/>
      <c r="C4" s="127" t="s">
        <v>164</v>
      </c>
      <c r="D4" s="128" t="s">
        <v>163</v>
      </c>
      <c r="E4" s="128" t="s">
        <v>4</v>
      </c>
      <c r="F4" s="129"/>
      <c r="H4" s="130"/>
      <c r="I4" s="130"/>
    </row>
    <row r="5" spans="2:9" ht="40.5" customHeight="1" x14ac:dyDescent="0.25">
      <c r="B5" s="131" t="s">
        <v>23</v>
      </c>
      <c r="C5" s="22" t="s">
        <v>171</v>
      </c>
      <c r="D5" s="132" t="s">
        <v>28</v>
      </c>
      <c r="E5" s="133" t="s">
        <v>173</v>
      </c>
      <c r="F5" s="134"/>
      <c r="H5" s="135" t="s">
        <v>169</v>
      </c>
      <c r="I5" s="130"/>
    </row>
    <row r="6" spans="2:9" ht="40.5" customHeight="1" thickBot="1" x14ac:dyDescent="0.3">
      <c r="B6" s="136" t="s">
        <v>172</v>
      </c>
      <c r="C6" s="137" t="s">
        <v>28</v>
      </c>
      <c r="D6" s="138" t="s">
        <v>26</v>
      </c>
      <c r="E6" s="139" t="s">
        <v>174</v>
      </c>
      <c r="F6" s="140"/>
      <c r="H6" s="135" t="s">
        <v>27</v>
      </c>
      <c r="I6" s="130"/>
    </row>
    <row r="7" spans="2:9" ht="15.75" thickBot="1" x14ac:dyDescent="0.3">
      <c r="B7" s="141"/>
      <c r="C7" s="141"/>
      <c r="D7" s="141"/>
      <c r="E7" s="141"/>
      <c r="F7" s="164"/>
      <c r="H7" s="130"/>
      <c r="I7" s="130"/>
    </row>
    <row r="8" spans="2:9" ht="65.25" x14ac:dyDescent="0.25">
      <c r="B8" s="179" t="s">
        <v>245</v>
      </c>
      <c r="C8" s="123" t="s">
        <v>3</v>
      </c>
      <c r="D8" s="123" t="s">
        <v>57</v>
      </c>
      <c r="E8" s="124" t="s">
        <v>5</v>
      </c>
      <c r="F8" s="171" t="s">
        <v>229</v>
      </c>
      <c r="H8" s="130"/>
      <c r="I8" s="130"/>
    </row>
    <row r="9" spans="2:9" ht="69" customHeight="1" x14ac:dyDescent="0.25">
      <c r="B9" s="126"/>
      <c r="C9" s="127" t="s">
        <v>29</v>
      </c>
      <c r="D9" s="128" t="s">
        <v>58</v>
      </c>
      <c r="E9" s="128" t="s">
        <v>4</v>
      </c>
      <c r="F9" s="129"/>
      <c r="H9" s="130"/>
      <c r="I9" s="130"/>
    </row>
    <row r="10" spans="2:9" ht="40.5" customHeight="1" x14ac:dyDescent="0.25">
      <c r="B10" s="131" t="s">
        <v>23</v>
      </c>
      <c r="C10" s="22" t="s">
        <v>171</v>
      </c>
      <c r="D10" s="132" t="s">
        <v>175</v>
      </c>
      <c r="E10" s="133" t="s">
        <v>173</v>
      </c>
      <c r="F10" s="134"/>
      <c r="H10" s="135" t="s">
        <v>30</v>
      </c>
      <c r="I10" s="130"/>
    </row>
    <row r="11" spans="2:9" ht="40.5" customHeight="1" thickBot="1" x14ac:dyDescent="0.3">
      <c r="B11" s="136" t="s">
        <v>24</v>
      </c>
      <c r="C11" s="137" t="s">
        <v>25</v>
      </c>
      <c r="D11" s="138" t="s">
        <v>170</v>
      </c>
      <c r="E11" s="139" t="s">
        <v>174</v>
      </c>
      <c r="F11" s="140"/>
      <c r="H11" s="135" t="s">
        <v>27</v>
      </c>
      <c r="I11" s="130"/>
    </row>
    <row r="12" spans="2:9" ht="15.75" thickBot="1" x14ac:dyDescent="0.3">
      <c r="B12" s="141"/>
      <c r="C12" s="142"/>
      <c r="D12" s="142"/>
      <c r="E12" s="142"/>
      <c r="F12" s="164"/>
      <c r="H12" s="135"/>
      <c r="I12" s="130"/>
    </row>
    <row r="13" spans="2:9" ht="40.5" customHeight="1" x14ac:dyDescent="0.25">
      <c r="B13" s="179" t="s">
        <v>59</v>
      </c>
      <c r="C13" s="123"/>
      <c r="D13" s="123"/>
      <c r="E13" s="124"/>
      <c r="F13" s="188" t="s">
        <v>229</v>
      </c>
      <c r="H13" s="135"/>
      <c r="I13" s="130"/>
    </row>
    <row r="14" spans="2:9" ht="40.5" customHeight="1" x14ac:dyDescent="0.25">
      <c r="B14" s="180" t="s">
        <v>129</v>
      </c>
      <c r="C14" s="143" t="s">
        <v>152</v>
      </c>
      <c r="D14" s="143" t="s">
        <v>124</v>
      </c>
      <c r="E14" s="144" t="s">
        <v>153</v>
      </c>
      <c r="F14" s="189"/>
      <c r="H14" s="135" t="s">
        <v>165</v>
      </c>
      <c r="I14" s="130"/>
    </row>
    <row r="15" spans="2:9" ht="40.5" customHeight="1" x14ac:dyDescent="0.25">
      <c r="B15" s="126"/>
      <c r="C15" s="127" t="s">
        <v>127</v>
      </c>
      <c r="D15" s="128" t="s">
        <v>127</v>
      </c>
      <c r="E15" s="128" t="s">
        <v>128</v>
      </c>
      <c r="F15" s="129"/>
      <c r="H15" s="135" t="s">
        <v>125</v>
      </c>
      <c r="I15" s="130"/>
    </row>
    <row r="16" spans="2:9" ht="40.5" customHeight="1" thickBot="1" x14ac:dyDescent="0.3">
      <c r="B16" s="145"/>
      <c r="C16" s="51" t="s">
        <v>258</v>
      </c>
      <c r="D16" s="146" t="s">
        <v>259</v>
      </c>
      <c r="E16" s="147" t="s">
        <v>260</v>
      </c>
      <c r="F16" s="148"/>
      <c r="H16" s="135" t="s">
        <v>126</v>
      </c>
      <c r="I16" s="130"/>
    </row>
    <row r="17" spans="1:9" ht="17.25" thickBot="1" x14ac:dyDescent="0.3">
      <c r="B17" s="149"/>
      <c r="C17" s="150"/>
      <c r="D17" s="151"/>
      <c r="E17" s="152"/>
      <c r="F17" s="153"/>
      <c r="H17" s="135"/>
      <c r="I17" s="130"/>
    </row>
    <row r="18" spans="1:9" ht="43.5" x14ac:dyDescent="0.25">
      <c r="B18" s="179" t="s">
        <v>130</v>
      </c>
      <c r="C18" s="123"/>
      <c r="D18" s="123" t="s">
        <v>133</v>
      </c>
      <c r="E18" s="165" t="s">
        <v>229</v>
      </c>
      <c r="F18" s="160"/>
      <c r="H18" s="135"/>
      <c r="I18" s="130"/>
    </row>
    <row r="19" spans="1:9" ht="40.5" customHeight="1" x14ac:dyDescent="0.25">
      <c r="B19" s="126" t="s">
        <v>136</v>
      </c>
      <c r="C19" s="154" t="s">
        <v>230</v>
      </c>
      <c r="D19" s="127" t="s">
        <v>261</v>
      </c>
      <c r="E19" s="129"/>
      <c r="F19" s="160"/>
      <c r="H19" s="155" t="s">
        <v>134</v>
      </c>
      <c r="I19" s="130"/>
    </row>
    <row r="20" spans="1:9" ht="40.5" customHeight="1" thickBot="1" x14ac:dyDescent="0.3">
      <c r="B20" s="145" t="s">
        <v>137</v>
      </c>
      <c r="C20" s="156" t="s">
        <v>231</v>
      </c>
      <c r="D20" s="51" t="s">
        <v>262</v>
      </c>
      <c r="E20" s="148"/>
      <c r="F20" s="160"/>
      <c r="H20" s="135" t="s">
        <v>166</v>
      </c>
      <c r="I20" s="130"/>
    </row>
    <row r="21" spans="1:9" ht="15.75" customHeight="1" thickBot="1" x14ac:dyDescent="0.3">
      <c r="A21" s="157"/>
      <c r="B21" s="158"/>
      <c r="C21" s="159"/>
      <c r="D21" s="160"/>
      <c r="E21" s="160"/>
      <c r="F21" s="157"/>
      <c r="H21" s="135" t="s">
        <v>149</v>
      </c>
      <c r="I21" s="130"/>
    </row>
    <row r="22" spans="1:9" ht="21.75" x14ac:dyDescent="0.25">
      <c r="B22" s="179" t="s">
        <v>131</v>
      </c>
      <c r="C22" s="123" t="s">
        <v>51</v>
      </c>
      <c r="D22" s="123" t="s">
        <v>60</v>
      </c>
      <c r="E22" s="165" t="s">
        <v>229</v>
      </c>
      <c r="F22" s="157"/>
      <c r="H22" s="135"/>
      <c r="I22" s="130"/>
    </row>
    <row r="23" spans="1:9" ht="40.5" customHeight="1" x14ac:dyDescent="0.25">
      <c r="B23" s="126"/>
      <c r="C23" s="128" t="s">
        <v>232</v>
      </c>
      <c r="D23" s="127" t="s">
        <v>61</v>
      </c>
      <c r="E23" s="129"/>
      <c r="F23" s="157"/>
      <c r="H23" s="135" t="s">
        <v>50</v>
      </c>
      <c r="I23" s="130"/>
    </row>
    <row r="24" spans="1:9" ht="40.5" customHeight="1" thickBot="1" x14ac:dyDescent="0.3">
      <c r="B24" s="145"/>
      <c r="C24" s="147" t="s">
        <v>74</v>
      </c>
      <c r="D24" s="51" t="s">
        <v>135</v>
      </c>
      <c r="E24" s="148"/>
      <c r="F24" s="157"/>
      <c r="H24" s="135"/>
      <c r="I24" s="130"/>
    </row>
    <row r="25" spans="1:9" ht="15.75" thickBot="1" x14ac:dyDescent="0.3">
      <c r="B25" s="157"/>
      <c r="C25" s="157"/>
      <c r="D25" s="161"/>
      <c r="E25" s="160"/>
      <c r="F25" s="157"/>
      <c r="H25" s="135"/>
      <c r="I25" s="130"/>
    </row>
    <row r="26" spans="1:9" ht="40.5" customHeight="1" x14ac:dyDescent="0.25">
      <c r="B26" s="179" t="s">
        <v>144</v>
      </c>
      <c r="C26" s="123" t="s">
        <v>62</v>
      </c>
      <c r="D26" s="123" t="s">
        <v>60</v>
      </c>
      <c r="E26" s="165" t="s">
        <v>229</v>
      </c>
      <c r="F26" s="157"/>
      <c r="H26" s="130"/>
      <c r="I26" s="130"/>
    </row>
    <row r="27" spans="1:9" ht="40.5" customHeight="1" x14ac:dyDescent="0.25">
      <c r="B27" s="126"/>
      <c r="C27" s="128" t="s">
        <v>233</v>
      </c>
      <c r="D27" s="127" t="s">
        <v>63</v>
      </c>
      <c r="E27" s="129"/>
      <c r="F27" s="157"/>
      <c r="H27" s="135" t="s">
        <v>138</v>
      </c>
      <c r="I27" s="130"/>
    </row>
    <row r="28" spans="1:9" ht="40.5" customHeight="1" thickBot="1" x14ac:dyDescent="0.3">
      <c r="B28" s="145"/>
      <c r="C28" s="147" t="s">
        <v>139</v>
      </c>
      <c r="D28" s="51" t="s">
        <v>263</v>
      </c>
      <c r="E28" s="148"/>
      <c r="F28" s="157"/>
      <c r="H28" s="135"/>
      <c r="I28" s="130"/>
    </row>
    <row r="29" spans="1:9" ht="15.75" thickBot="1" x14ac:dyDescent="0.3">
      <c r="B29" s="141"/>
      <c r="C29" s="141"/>
      <c r="D29" s="141"/>
      <c r="E29" s="141"/>
      <c r="F29" s="164"/>
      <c r="H29" s="130"/>
      <c r="I29" s="130"/>
    </row>
    <row r="30" spans="1:9" ht="40.5" customHeight="1" x14ac:dyDescent="0.25">
      <c r="B30" s="179" t="s">
        <v>146</v>
      </c>
      <c r="C30" s="123" t="s">
        <v>235</v>
      </c>
      <c r="D30" s="123" t="s">
        <v>234</v>
      </c>
      <c r="E30" s="165" t="s">
        <v>229</v>
      </c>
      <c r="F30" s="157"/>
      <c r="H30" s="130" t="s">
        <v>41</v>
      </c>
      <c r="I30" s="130" t="s">
        <v>37</v>
      </c>
    </row>
    <row r="31" spans="1:9" ht="40.5" customHeight="1" x14ac:dyDescent="0.25">
      <c r="B31" s="126"/>
      <c r="C31" s="128" t="s">
        <v>236</v>
      </c>
      <c r="D31" s="127" t="s">
        <v>277</v>
      </c>
      <c r="E31" s="129"/>
      <c r="F31" s="157"/>
      <c r="H31" s="130"/>
      <c r="I31" s="130" t="s">
        <v>110</v>
      </c>
    </row>
    <row r="32" spans="1:9" ht="40.5" customHeight="1" thickBot="1" x14ac:dyDescent="0.3">
      <c r="B32" s="145"/>
      <c r="C32" s="147" t="s">
        <v>264</v>
      </c>
      <c r="D32" s="51" t="s">
        <v>265</v>
      </c>
      <c r="E32" s="148"/>
      <c r="F32" s="157"/>
      <c r="H32" s="130"/>
      <c r="I32" s="130" t="s">
        <v>38</v>
      </c>
    </row>
    <row r="33" spans="2:9" ht="15.75" thickBot="1" x14ac:dyDescent="0.3">
      <c r="B33" s="142"/>
      <c r="C33" s="142"/>
      <c r="D33" s="142"/>
      <c r="E33" s="142"/>
      <c r="F33" s="164"/>
    </row>
    <row r="34" spans="2:9" ht="40.5" customHeight="1" x14ac:dyDescent="0.25">
      <c r="B34" s="179" t="s">
        <v>147</v>
      </c>
      <c r="C34" s="124" t="s">
        <v>31</v>
      </c>
      <c r="D34" s="124" t="s">
        <v>32</v>
      </c>
      <c r="E34" s="124" t="s">
        <v>33</v>
      </c>
      <c r="F34" s="165" t="s">
        <v>229</v>
      </c>
      <c r="H34" s="130"/>
      <c r="I34" s="130"/>
    </row>
    <row r="35" spans="2:9" ht="40.5" customHeight="1" thickBot="1" x14ac:dyDescent="0.3">
      <c r="B35" s="136" t="s">
        <v>237</v>
      </c>
      <c r="C35" s="139" t="s">
        <v>266</v>
      </c>
      <c r="D35" s="162" t="s">
        <v>267</v>
      </c>
      <c r="E35" s="139" t="s">
        <v>268</v>
      </c>
      <c r="F35" s="140"/>
      <c r="H35" s="130" t="s">
        <v>41</v>
      </c>
      <c r="I35" s="135" t="s">
        <v>35</v>
      </c>
    </row>
    <row r="36" spans="2:9" ht="15.75" thickBot="1" x14ac:dyDescent="0.3">
      <c r="B36" s="141"/>
      <c r="C36" s="141"/>
      <c r="D36" s="141"/>
      <c r="E36" s="141"/>
      <c r="F36" s="164"/>
      <c r="H36" s="130"/>
      <c r="I36" s="130" t="s">
        <v>36</v>
      </c>
    </row>
    <row r="37" spans="2:9" ht="40.5" customHeight="1" x14ac:dyDescent="0.25">
      <c r="B37" s="179" t="s">
        <v>246</v>
      </c>
      <c r="C37" s="124" t="s">
        <v>43</v>
      </c>
      <c r="D37" s="124" t="s">
        <v>44</v>
      </c>
      <c r="E37" s="124" t="s">
        <v>64</v>
      </c>
      <c r="F37" s="165" t="s">
        <v>229</v>
      </c>
      <c r="H37" s="130"/>
      <c r="I37" s="130"/>
    </row>
    <row r="38" spans="2:9" ht="40.5" customHeight="1" thickBot="1" x14ac:dyDescent="0.3">
      <c r="B38" s="136"/>
      <c r="C38" s="139" t="s">
        <v>269</v>
      </c>
      <c r="D38" s="162" t="s">
        <v>40</v>
      </c>
      <c r="E38" s="139" t="s">
        <v>270</v>
      </c>
      <c r="F38" s="140"/>
      <c r="H38" s="135" t="s">
        <v>254</v>
      </c>
      <c r="I38" s="130"/>
    </row>
    <row r="39" spans="2:9" ht="15.75" thickBot="1" x14ac:dyDescent="0.3">
      <c r="B39" s="141"/>
      <c r="C39" s="141"/>
      <c r="D39" s="141"/>
      <c r="E39" s="141"/>
      <c r="F39" s="164"/>
      <c r="H39" s="130"/>
      <c r="I39" s="130"/>
    </row>
    <row r="40" spans="2:9" ht="40.5" customHeight="1" x14ac:dyDescent="0.25">
      <c r="B40" s="179" t="s">
        <v>65</v>
      </c>
      <c r="C40" s="123"/>
      <c r="D40" s="123"/>
      <c r="E40" s="124"/>
      <c r="F40" s="188" t="s">
        <v>229</v>
      </c>
      <c r="H40" s="163"/>
      <c r="I40" s="130"/>
    </row>
    <row r="41" spans="2:9" ht="40.5" customHeight="1" x14ac:dyDescent="0.25">
      <c r="B41" s="180" t="s">
        <v>96</v>
      </c>
      <c r="C41" s="143" t="s">
        <v>106</v>
      </c>
      <c r="D41" s="143" t="s">
        <v>167</v>
      </c>
      <c r="E41" s="144" t="s">
        <v>168</v>
      </c>
      <c r="F41" s="189"/>
      <c r="H41" s="135" t="s">
        <v>108</v>
      </c>
      <c r="I41" s="135" t="s">
        <v>109</v>
      </c>
    </row>
    <row r="42" spans="2:9" ht="40.5" customHeight="1" thickBot="1" x14ac:dyDescent="0.3">
      <c r="B42" s="136"/>
      <c r="C42" s="162" t="s">
        <v>103</v>
      </c>
      <c r="D42" s="139" t="s">
        <v>271</v>
      </c>
      <c r="E42" s="139" t="s">
        <v>107</v>
      </c>
      <c r="F42" s="140"/>
      <c r="H42" s="135" t="s">
        <v>104</v>
      </c>
      <c r="I42" s="135" t="s">
        <v>112</v>
      </c>
    </row>
    <row r="43" spans="2:9" ht="15.75" thickBot="1" x14ac:dyDescent="0.3">
      <c r="B43" s="161"/>
      <c r="C43" s="157"/>
      <c r="D43" s="157"/>
      <c r="E43" s="157"/>
      <c r="F43" s="157"/>
      <c r="H43" s="130" t="s">
        <v>105</v>
      </c>
      <c r="I43" s="130" t="s">
        <v>113</v>
      </c>
    </row>
    <row r="44" spans="2:9" ht="40.5" customHeight="1" x14ac:dyDescent="0.25">
      <c r="B44" s="179" t="s">
        <v>66</v>
      </c>
      <c r="C44" s="123" t="s">
        <v>160</v>
      </c>
      <c r="D44" s="123" t="s">
        <v>159</v>
      </c>
      <c r="E44" s="165" t="s">
        <v>229</v>
      </c>
      <c r="F44" s="157"/>
      <c r="H44" s="130" t="s">
        <v>41</v>
      </c>
      <c r="I44" s="130" t="s">
        <v>111</v>
      </c>
    </row>
    <row r="45" spans="2:9" ht="40.5" customHeight="1" x14ac:dyDescent="0.25">
      <c r="B45" s="126"/>
      <c r="C45" s="128" t="s">
        <v>239</v>
      </c>
      <c r="D45" s="127" t="s">
        <v>238</v>
      </c>
      <c r="E45" s="129"/>
      <c r="F45" s="157"/>
      <c r="H45" s="130"/>
      <c r="I45" s="130"/>
    </row>
    <row r="46" spans="2:9" ht="40.5" customHeight="1" thickBot="1" x14ac:dyDescent="0.3">
      <c r="B46" s="145"/>
      <c r="C46" s="147" t="s">
        <v>272</v>
      </c>
      <c r="D46" s="51" t="s">
        <v>158</v>
      </c>
      <c r="E46" s="148"/>
      <c r="F46" s="157"/>
      <c r="H46" s="130" t="s">
        <v>143</v>
      </c>
      <c r="I46" s="130"/>
    </row>
    <row r="47" spans="2:9" x14ac:dyDescent="0.25">
      <c r="B47" s="157"/>
      <c r="C47" s="157"/>
      <c r="D47" s="161"/>
      <c r="E47" s="161"/>
      <c r="F47" s="157"/>
      <c r="H47" s="155" t="s">
        <v>114</v>
      </c>
      <c r="I47" s="130"/>
    </row>
    <row r="48" spans="2:9" ht="15.75" thickBot="1" x14ac:dyDescent="0.3">
      <c r="B48" s="157"/>
      <c r="C48" s="161"/>
      <c r="D48" s="161"/>
      <c r="E48" s="161"/>
      <c r="F48" s="157"/>
      <c r="H48" s="130"/>
      <c r="I48" s="130"/>
    </row>
    <row r="49" spans="2:9" ht="40.5" customHeight="1" x14ac:dyDescent="0.25">
      <c r="B49" s="179" t="s">
        <v>95</v>
      </c>
      <c r="C49" s="123" t="s">
        <v>45</v>
      </c>
      <c r="D49" s="123" t="s">
        <v>97</v>
      </c>
      <c r="E49" s="165" t="s">
        <v>229</v>
      </c>
      <c r="F49" s="157"/>
      <c r="H49" s="130"/>
      <c r="I49" s="130"/>
    </row>
    <row r="50" spans="2:9" ht="49.5" customHeight="1" x14ac:dyDescent="0.25">
      <c r="B50" s="126"/>
      <c r="C50" s="128" t="s">
        <v>241</v>
      </c>
      <c r="D50" s="127"/>
      <c r="E50" s="129"/>
      <c r="F50" s="157"/>
      <c r="H50" s="130"/>
      <c r="I50" s="130"/>
    </row>
    <row r="51" spans="2:9" ht="40.5" customHeight="1" thickBot="1" x14ac:dyDescent="0.3">
      <c r="B51" s="145"/>
      <c r="C51" s="147" t="s">
        <v>116</v>
      </c>
      <c r="D51" s="51" t="s">
        <v>103</v>
      </c>
      <c r="E51" s="148"/>
      <c r="F51" s="157"/>
      <c r="H51" s="130" t="s">
        <v>115</v>
      </c>
      <c r="I51" s="130"/>
    </row>
    <row r="52" spans="2:9" ht="15.75" thickBot="1" x14ac:dyDescent="0.3">
      <c r="B52" s="141"/>
      <c r="C52" s="164"/>
      <c r="D52" s="164"/>
      <c r="E52" s="164"/>
      <c r="F52" s="164"/>
      <c r="H52" s="130"/>
      <c r="I52" s="130"/>
    </row>
    <row r="53" spans="2:9" ht="21.75" x14ac:dyDescent="0.25">
      <c r="B53" s="179" t="s">
        <v>67</v>
      </c>
      <c r="C53" s="123" t="s">
        <v>47</v>
      </c>
      <c r="D53" s="123" t="s">
        <v>257</v>
      </c>
      <c r="E53" s="124" t="s">
        <v>46</v>
      </c>
      <c r="F53" s="188" t="s">
        <v>229</v>
      </c>
      <c r="H53" s="130"/>
      <c r="I53" s="130"/>
    </row>
    <row r="54" spans="2:9" ht="87" x14ac:dyDescent="0.25">
      <c r="B54" s="180" t="s">
        <v>68</v>
      </c>
      <c r="C54" s="143" t="s">
        <v>8</v>
      </c>
      <c r="D54" s="143" t="s">
        <v>9</v>
      </c>
      <c r="E54" s="144" t="s">
        <v>10</v>
      </c>
      <c r="F54" s="189"/>
      <c r="H54" s="135"/>
      <c r="I54" s="130"/>
    </row>
    <row r="55" spans="2:9" ht="17.25" thickBot="1" x14ac:dyDescent="0.3">
      <c r="B55" s="136"/>
      <c r="C55" s="162" t="s">
        <v>70</v>
      </c>
      <c r="D55" s="139" t="s">
        <v>71</v>
      </c>
      <c r="E55" s="139" t="s">
        <v>72</v>
      </c>
      <c r="F55" s="140"/>
      <c r="H55" s="135" t="s">
        <v>117</v>
      </c>
      <c r="I55" s="130"/>
    </row>
    <row r="56" spans="2:9" ht="15.75" thickBot="1" x14ac:dyDescent="0.3">
      <c r="B56" s="161"/>
      <c r="C56" s="160"/>
      <c r="D56" s="160"/>
      <c r="E56" s="160"/>
      <c r="F56" s="157"/>
      <c r="H56" s="130"/>
      <c r="I56" s="130"/>
    </row>
    <row r="57" spans="2:9" ht="40.5" customHeight="1" x14ac:dyDescent="0.25">
      <c r="B57" s="179" t="s">
        <v>69</v>
      </c>
      <c r="C57" s="123" t="s">
        <v>48</v>
      </c>
      <c r="D57" s="123" t="s">
        <v>6</v>
      </c>
      <c r="E57" s="124" t="s">
        <v>7</v>
      </c>
      <c r="F57" s="188" t="s">
        <v>229</v>
      </c>
      <c r="H57" s="130"/>
      <c r="I57" s="130"/>
    </row>
    <row r="58" spans="2:9" ht="74.25" customHeight="1" x14ac:dyDescent="0.25">
      <c r="B58" s="126"/>
      <c r="C58" s="128" t="s">
        <v>73</v>
      </c>
      <c r="D58" s="127" t="s">
        <v>157</v>
      </c>
      <c r="E58" s="127" t="s">
        <v>49</v>
      </c>
      <c r="F58" s="189"/>
      <c r="H58" s="135" t="s">
        <v>121</v>
      </c>
      <c r="I58" s="130"/>
    </row>
    <row r="59" spans="2:9" ht="116.25" thickBot="1" x14ac:dyDescent="0.3">
      <c r="B59" s="145"/>
      <c r="C59" s="147" t="s">
        <v>120</v>
      </c>
      <c r="D59" s="51" t="s">
        <v>122</v>
      </c>
      <c r="E59" s="51" t="s">
        <v>123</v>
      </c>
      <c r="F59" s="166" t="s">
        <v>150</v>
      </c>
      <c r="H59" s="135" t="s">
        <v>119</v>
      </c>
      <c r="I59" s="130"/>
    </row>
    <row r="60" spans="2:9" ht="15.75" thickBot="1" x14ac:dyDescent="0.3">
      <c r="B60" s="141"/>
      <c r="C60" s="142"/>
      <c r="D60" s="142"/>
      <c r="E60" s="142"/>
      <c r="F60" s="170"/>
      <c r="H60" s="135"/>
      <c r="I60" s="130"/>
    </row>
    <row r="61" spans="2:9" ht="43.5" x14ac:dyDescent="0.25">
      <c r="B61" s="179" t="s">
        <v>145</v>
      </c>
      <c r="C61" s="124" t="s">
        <v>52</v>
      </c>
      <c r="D61" s="124" t="s">
        <v>55</v>
      </c>
      <c r="E61" s="124" t="s">
        <v>53</v>
      </c>
      <c r="F61" s="169" t="s">
        <v>42</v>
      </c>
      <c r="H61" s="130"/>
      <c r="I61" s="130"/>
    </row>
    <row r="62" spans="2:9" ht="33" x14ac:dyDescent="0.25">
      <c r="B62" s="126"/>
      <c r="C62" s="127" t="s">
        <v>242</v>
      </c>
      <c r="D62" s="128" t="s">
        <v>54</v>
      </c>
      <c r="E62" s="128" t="s">
        <v>56</v>
      </c>
      <c r="F62" s="167" t="s">
        <v>243</v>
      </c>
      <c r="H62" s="130" t="s">
        <v>102</v>
      </c>
      <c r="I62" s="130"/>
    </row>
    <row r="63" spans="2:9" ht="33.75" thickBot="1" x14ac:dyDescent="0.3">
      <c r="B63" s="145" t="s">
        <v>276</v>
      </c>
      <c r="C63" s="51" t="s">
        <v>74</v>
      </c>
      <c r="D63" s="146" t="s">
        <v>273</v>
      </c>
      <c r="E63" s="147" t="s">
        <v>274</v>
      </c>
      <c r="F63" s="168" t="s">
        <v>275</v>
      </c>
      <c r="H63" s="135" t="s">
        <v>118</v>
      </c>
      <c r="I63" s="130"/>
    </row>
  </sheetData>
  <sheetProtection algorithmName="SHA-512" hashValue="jlhnWie6dT8d9aRX8EZ97YFXG/gpNgyPWw70ioNsbOz3OtjQNkTEM57LMYLW50e57YjUydRkWVioDmiJPeeucg==" saltValue="9c7d2/4BCEbRodWKFxXvSQ==" spinCount="100000" sheet="1" selectLockedCells="1"/>
  <mergeCells count="4">
    <mergeCell ref="F13:F14"/>
    <mergeCell ref="F40:F41"/>
    <mergeCell ref="F53:F54"/>
    <mergeCell ref="F57:F58"/>
  </mergeCells>
  <hyperlinks>
    <hyperlink ref="F3" location="'Mix and match calculator'!D4" display="Click here to go back to the calculator" xr:uid="{4D10357B-AF5E-414B-8666-12A292C8092A}"/>
    <hyperlink ref="F8" location="'Mix and match calculator'!D5" display="Click here to go back to the calculator" xr:uid="{85697DBE-59B8-4BCB-933B-0BE749C28A77}"/>
    <hyperlink ref="F13" location="'Mix and match calculator'!D6" display="Click here to go back to the calculator" xr:uid="{7D954620-9731-4639-8E06-357CC8F5BF45}"/>
    <hyperlink ref="E18" location="'Mix and match calculator'!D7" display="Click here to go back to the calculator" xr:uid="{A3194EB0-3A83-478F-874B-7252A0115E48}"/>
    <hyperlink ref="E22" location="'Mix and match calculator'!D8" display="Click here to go back to the calculator" xr:uid="{9F2AA68F-17ED-47CD-BBA2-77A7A117BC46}"/>
    <hyperlink ref="E26" location="'Mix and match calculator'!D9" display="Click here to go back to the calculator" xr:uid="{6B8866AF-2BAF-45C1-8711-D17C00FC24FF}"/>
    <hyperlink ref="E30" location="'Mix and match calculator'!D11" display="Click here to go back to the calculator" xr:uid="{37D93D39-7BE5-4725-8FB9-82BE23D3E1BD}"/>
    <hyperlink ref="F34" location="'Mix and match calculator'!D13" display="Click here to go back to the calculator" xr:uid="{84636376-9891-4B64-B9AA-1B2E484E17F6}"/>
    <hyperlink ref="F37" location="'Mix and match calculator'!D14" display="Click here to go back to the calculator" xr:uid="{673BC9EB-E515-42B6-BDB2-7931F68A7010}"/>
    <hyperlink ref="F40:F41" location="'Mix and match calculator'!D15" display="Click here to go back to the calculator" xr:uid="{7326540B-D8AB-42F3-BAE3-A86E8CDBF8FE}"/>
    <hyperlink ref="E44" location="'Mix and match calculator'!D16" display="Click here to go back to the calculator" xr:uid="{9C9158BA-3171-43ED-8ADC-9C4394FE0757}"/>
    <hyperlink ref="E49" location="'Mix and match calculator'!D17" display="Click here to go back to the calculator" xr:uid="{3D499621-9732-45F1-A7AA-506084900683}"/>
    <hyperlink ref="F53:F54" location="'Mix and match calculator'!D18" display="Click here to go back to the calculator" xr:uid="{0BB65153-7EAA-4D1F-BD34-F4193F3ED33D}"/>
    <hyperlink ref="F57:F58" location="'Mix and match calculator'!D19" display="Click here to go back to the calculator" xr:uid="{943B1DB0-D5AD-4E92-8F74-A34480BD232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78F9C6E6CA40469EF8D815CB2EEB82" ma:contentTypeVersion="13" ma:contentTypeDescription="Create a new document." ma:contentTypeScope="" ma:versionID="3191503f98858c8f55254d6cbd49a1a3">
  <xsd:schema xmlns:xsd="http://www.w3.org/2001/XMLSchema" xmlns:xs="http://www.w3.org/2001/XMLSchema" xmlns:p="http://schemas.microsoft.com/office/2006/metadata/properties" xmlns:ns3="8409cf61-8f5f-4421-9a3e-169c7d6c7b55" xmlns:ns4="3089966e-1c9a-40c5-9c65-11a87eb6eb54" targetNamespace="http://schemas.microsoft.com/office/2006/metadata/properties" ma:root="true" ma:fieldsID="65a7c4272cf53571734a03551cb5853b" ns3:_="" ns4:_="">
    <xsd:import namespace="8409cf61-8f5f-4421-9a3e-169c7d6c7b55"/>
    <xsd:import namespace="3089966e-1c9a-40c5-9c65-11a87eb6eb5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09cf61-8f5f-4421-9a3e-169c7d6c7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89966e-1c9a-40c5-9c65-11a87eb6eb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0D6C93-2DFA-4477-991F-8AC714D5E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09cf61-8f5f-4421-9a3e-169c7d6c7b55"/>
    <ds:schemaRef ds:uri="3089966e-1c9a-40c5-9c65-11a87eb6eb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626DDA-F35E-4F24-91DE-14A394D63C48}">
  <ds:schemaRefs>
    <ds:schemaRef ds:uri="http://schemas.microsoft.com/sharepoint/v3/contenttype/forms"/>
  </ds:schemaRefs>
</ds:datastoreItem>
</file>

<file path=customXml/itemProps3.xml><?xml version="1.0" encoding="utf-8"?>
<ds:datastoreItem xmlns:ds="http://schemas.openxmlformats.org/officeDocument/2006/customXml" ds:itemID="{041D318C-D559-424D-AFC9-BA21E4CDCA31}">
  <ds:schemaRefs>
    <ds:schemaRef ds:uri="http://purl.org/dc/elements/1.1/"/>
    <ds:schemaRef ds:uri="http://schemas.microsoft.com/office/infopath/2007/PartnerControls"/>
    <ds:schemaRef ds:uri="3089966e-1c9a-40c5-9c65-11a87eb6eb54"/>
    <ds:schemaRef ds:uri="http://schemas.openxmlformats.org/package/2006/metadata/core-properties"/>
    <ds:schemaRef ds:uri="8409cf61-8f5f-4421-9a3e-169c7d6c7b55"/>
    <ds:schemaRef ds:uri="http://schemas.microsoft.com/office/2006/documentManagement/types"/>
    <ds:schemaRef ds:uri="http://www.w3.org/XML/1998/namespace"/>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Mix and match calculator</vt:lpstr>
      <vt:lpstr>Options details</vt:lpstr>
      <vt:lpstr>'Mix and match calculator'!Print_Area</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Topliff</dc:creator>
  <cp:lastModifiedBy>Mark Topliff</cp:lastModifiedBy>
  <cp:lastPrinted>2021-08-12T15:21:24Z</cp:lastPrinted>
  <dcterms:created xsi:type="dcterms:W3CDTF">2020-06-29T15:53:11Z</dcterms:created>
  <dcterms:modified xsi:type="dcterms:W3CDTF">2022-08-08T10:05:15Z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0x0101001778F9C6E6CA40469EF8D815CB2EEB82</vt:lpwstr>
  </property>
</Properties>
</file>